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https://fuerzaaereacolombia-my.sharepoint.com/personal/yoly_murcia_fac_mil_co/Documents/FAC 2023/PROCESOS 2023/TIENDA VIRTUAL/OC ELEMENTOS DE COCINA/"/>
    </mc:Choice>
  </mc:AlternateContent>
  <xr:revisionPtr revIDLastSave="0" documentId="8_{15CE17A1-C4AE-4401-BD11-F510DF180729}" xr6:coauthVersionLast="47" xr6:coauthVersionMax="47" xr10:uidLastSave="{00000000-0000-0000-0000-000000000000}"/>
  <bookViews>
    <workbookView xWindow="-108" yWindow="-108" windowWidth="23256" windowHeight="12456" xr2:uid="{00000000-000D-0000-FFFF-FFFF00000000}"/>
  </bookViews>
  <sheets>
    <sheet name="COTIZACIÓN" sheetId="1" r:id="rId1"/>
    <sheet name="PLANTILLA FLETE" sheetId="3" state="veryHidden" r:id="rId2"/>
  </sheets>
  <definedNames>
    <definedName name="_xlnm._FilterDatabase" localSheetId="0" hidden="1">COTIZACIÓN!$8:$39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3" i="1" l="1"/>
  <c r="I33" i="1"/>
  <c r="J33" i="1" s="1"/>
  <c r="L33" i="1" s="1"/>
  <c r="K32" i="1"/>
  <c r="I32" i="1"/>
  <c r="J32" i="1" s="1"/>
  <c r="L32" i="1" s="1"/>
  <c r="K31" i="1"/>
  <c r="I31" i="1"/>
  <c r="J31" i="1" s="1"/>
  <c r="L31" i="1" s="1"/>
  <c r="K30" i="1"/>
  <c r="I30" i="1"/>
  <c r="J30" i="1" s="1"/>
  <c r="L30" i="1" s="1"/>
  <c r="K29" i="1"/>
  <c r="I29" i="1"/>
  <c r="J29" i="1" s="1"/>
  <c r="L29" i="1" s="1"/>
  <c r="K28" i="1"/>
  <c r="I28" i="1"/>
  <c r="J28" i="1" s="1"/>
  <c r="L28" i="1" s="1"/>
  <c r="K27" i="1"/>
  <c r="I27" i="1"/>
  <c r="J27" i="1" s="1"/>
  <c r="L27" i="1" s="1"/>
  <c r="K26" i="1"/>
  <c r="I26" i="1"/>
  <c r="J26" i="1" s="1"/>
  <c r="L26" i="1" s="1"/>
  <c r="K25" i="1"/>
  <c r="I25" i="1"/>
  <c r="J25" i="1" s="1"/>
  <c r="L25" i="1" s="1"/>
  <c r="K10" i="1"/>
  <c r="I10" i="1"/>
  <c r="J10" i="1" s="1"/>
  <c r="L10" i="1" s="1"/>
  <c r="K24" i="1" l="1"/>
  <c r="I24" i="1"/>
  <c r="J24" i="1" s="1"/>
  <c r="L24" i="1" s="1"/>
  <c r="K23" i="1"/>
  <c r="I23" i="1"/>
  <c r="J23" i="1" s="1"/>
  <c r="L23" i="1" s="1"/>
  <c r="K22" i="1"/>
  <c r="I22" i="1"/>
  <c r="J22" i="1" s="1"/>
  <c r="L22" i="1" s="1"/>
  <c r="K21" i="1"/>
  <c r="I21" i="1"/>
  <c r="J21" i="1" s="1"/>
  <c r="L21" i="1" s="1"/>
  <c r="K20" i="1"/>
  <c r="I20" i="1"/>
  <c r="J20" i="1" s="1"/>
  <c r="L20" i="1" s="1"/>
  <c r="K19" i="1" l="1"/>
  <c r="I19" i="1"/>
  <c r="J19" i="1" s="1"/>
  <c r="L19" i="1" s="1"/>
  <c r="K18" i="1"/>
  <c r="I18" i="1"/>
  <c r="J18" i="1" s="1"/>
  <c r="L18" i="1" s="1"/>
  <c r="K17" i="1" l="1"/>
  <c r="I17" i="1"/>
  <c r="J17" i="1" s="1"/>
  <c r="L17" i="1" s="1"/>
  <c r="K16" i="1"/>
  <c r="I16" i="1"/>
  <c r="J16" i="1" s="1"/>
  <c r="L16" i="1" s="1"/>
  <c r="K15" i="1"/>
  <c r="I15" i="1"/>
  <c r="J15" i="1" s="1"/>
  <c r="L15" i="1" s="1"/>
  <c r="K14" i="1" l="1"/>
  <c r="I14" i="1"/>
  <c r="J14" i="1" s="1"/>
  <c r="L14" i="1" s="1"/>
  <c r="K13" i="1"/>
  <c r="I13" i="1"/>
  <c r="J13" i="1" s="1"/>
  <c r="L13" i="1" s="1"/>
  <c r="K12" i="1"/>
  <c r="I12" i="1"/>
  <c r="J12" i="1" s="1"/>
  <c r="L12" i="1" s="1"/>
  <c r="K11" i="1"/>
  <c r="I11" i="1"/>
  <c r="J11" i="1" s="1"/>
  <c r="L11" i="1" s="1"/>
  <c r="K9" i="1" l="1"/>
  <c r="I9" i="1"/>
  <c r="J9" i="1" s="1"/>
  <c r="L9" i="1" s="1"/>
  <c r="L34" i="1" s="1"/>
  <c r="P9" i="3" l="1"/>
  <c r="E9" i="3" s="1"/>
  <c r="N9" i="3"/>
  <c r="K9" i="3"/>
  <c r="H9" i="3"/>
  <c r="P8" i="3"/>
  <c r="E8" i="3" s="1"/>
  <c r="N8" i="3"/>
  <c r="K8" i="3"/>
  <c r="H8" i="3"/>
  <c r="P7" i="3"/>
  <c r="E7" i="3" s="1"/>
  <c r="N7" i="3"/>
  <c r="K7" i="3"/>
  <c r="H7" i="3"/>
  <c r="P6" i="3"/>
  <c r="E6" i="3" s="1"/>
  <c r="N6" i="3"/>
  <c r="K6" i="3"/>
  <c r="H6" i="3"/>
  <c r="P5" i="3"/>
  <c r="E5" i="3" s="1"/>
  <c r="N5" i="3"/>
  <c r="K5" i="3"/>
  <c r="H5" i="3"/>
  <c r="P4" i="3"/>
  <c r="E4" i="3" s="1"/>
  <c r="N4" i="3"/>
  <c r="K4" i="3"/>
  <c r="H4" i="3"/>
  <c r="H10" i="3" l="1"/>
  <c r="K10" i="3"/>
  <c r="E10" i="3"/>
  <c r="O4" i="3"/>
  <c r="O5" i="3"/>
  <c r="Q5" i="3" s="1"/>
  <c r="S5" i="3" s="1"/>
  <c r="T5" i="3" s="1"/>
  <c r="U5" i="3" s="1"/>
  <c r="O6" i="3"/>
  <c r="Q6" i="3" s="1"/>
  <c r="S6" i="3" s="1"/>
  <c r="T6" i="3" s="1"/>
  <c r="W6" i="3" s="1"/>
  <c r="O7" i="3"/>
  <c r="Q7" i="3" s="1"/>
  <c r="S7" i="3" s="1"/>
  <c r="T7" i="3" s="1"/>
  <c r="U7" i="3" s="1"/>
  <c r="O8" i="3"/>
  <c r="Q8" i="3" s="1"/>
  <c r="S8" i="3" s="1"/>
  <c r="T8" i="3" s="1"/>
  <c r="W8" i="3" s="1"/>
  <c r="O9" i="3"/>
  <c r="Q9" i="3" s="1"/>
  <c r="S9" i="3" s="1"/>
  <c r="T9" i="3" s="1"/>
  <c r="V9" i="3" s="1"/>
  <c r="Q4" i="3"/>
  <c r="S4" i="3" s="1"/>
  <c r="T4" i="3" s="1"/>
  <c r="W5" i="3"/>
  <c r="W7" i="3"/>
  <c r="N10" i="3"/>
  <c r="O12" i="3" s="1"/>
  <c r="W9" i="3" l="1"/>
  <c r="U9" i="3"/>
  <c r="U8" i="3"/>
  <c r="V8" i="3"/>
  <c r="V5" i="3"/>
  <c r="V7" i="3"/>
  <c r="V6" i="3"/>
  <c r="U6" i="3"/>
  <c r="O10" i="3"/>
  <c r="E12" i="3" s="1"/>
  <c r="W4" i="3"/>
  <c r="V4" i="3"/>
  <c r="U4" i="3"/>
  <c r="U10" i="3" l="1"/>
  <c r="U12" i="3" s="1"/>
</calcChain>
</file>

<file path=xl/sharedStrings.xml><?xml version="1.0" encoding="utf-8"?>
<sst xmlns="http://schemas.openxmlformats.org/spreadsheetml/2006/main" count="107" uniqueCount="101">
  <si>
    <t>COTIZACIÓN</t>
  </si>
  <si>
    <t>CANTIDAD</t>
  </si>
  <si>
    <t>DESCRIPCIÓN</t>
  </si>
  <si>
    <t>Vr UNITARIO SIN IVA</t>
  </si>
  <si>
    <t>IVA</t>
  </si>
  <si>
    <t xml:space="preserve">Vr DEL IVA </t>
  </si>
  <si>
    <t>Vr UNITARIO CON IVA</t>
  </si>
  <si>
    <t xml:space="preserve">Vr TOTAL SIN IVA </t>
  </si>
  <si>
    <t>Vr TOTAL CON IVA</t>
  </si>
  <si>
    <t xml:space="preserve">ÍTEM </t>
  </si>
  <si>
    <t>CAPACITACIÓN:</t>
  </si>
  <si>
    <t>MANTENIMIENTO:</t>
  </si>
  <si>
    <t>GARANTÍA:</t>
  </si>
  <si>
    <t>PRODUCTOS</t>
  </si>
  <si>
    <t>P VTA</t>
  </si>
  <si>
    <t>costo</t>
  </si>
  <si>
    <t>costo total producto</t>
  </si>
  <si>
    <t>TOLIMA</t>
  </si>
  <si>
    <t>CANT</t>
  </si>
  <si>
    <t>TOTAL FLETE</t>
  </si>
  <si>
    <t>BOGOTA</t>
  </si>
  <si>
    <t>CORDOBA</t>
  </si>
  <si>
    <t>VR TOTAL FLETES</t>
  </si>
  <si>
    <t>CANTIDAD TOTAL</t>
  </si>
  <si>
    <t>VR UNITARIO</t>
  </si>
  <si>
    <t>costo total inclu flete</t>
  </si>
  <si>
    <t xml:space="preserve">precio vta </t>
  </si>
  <si>
    <t>vta total</t>
  </si>
  <si>
    <t>A</t>
  </si>
  <si>
    <t>B</t>
  </si>
  <si>
    <t>C</t>
  </si>
  <si>
    <t>D</t>
  </si>
  <si>
    <t>E</t>
  </si>
  <si>
    <t>F</t>
  </si>
  <si>
    <t>INSTALACIÓN</t>
  </si>
  <si>
    <t>NO</t>
  </si>
  <si>
    <t>TÉRMINOS Y CONDICIONES</t>
  </si>
  <si>
    <t>POR TRATARSE DE UN PRODUCTO ESPECIAL, NO SE ACEPTAN DEVOLUCIONES POR ERROR EN LA SOLICITUD</t>
  </si>
  <si>
    <t>VENTA PUNTUAL PARA CIUDADES PRINCIPALES - CENTRO DE COSTO / ENTREGA EN PRIMER PISO O BODEGA</t>
  </si>
  <si>
    <t>VALOR TOTAL</t>
  </si>
  <si>
    <t>CONDICIONES GRAVAMENES</t>
  </si>
  <si>
    <t>ESPECIFICACIONES</t>
  </si>
  <si>
    <t>FICHA TÉCNICA</t>
  </si>
  <si>
    <t>NA</t>
  </si>
  <si>
    <t>JEFFERSON GARCÍA</t>
  </si>
  <si>
    <t>IMAGEN DE REFERENCIA</t>
  </si>
  <si>
    <t>Informamos que PANAMERICANA LIBRERÍA Y PAPELERÍA S.A. bajo la modalidad de Grandes Superficies asume todas las deducciones relacionadas con los gravámenes municipales, razón por la cual las ventas que se generen por este instrumento de agregación de demanda no serán adicionadas con el valor correspondiente a los gravámenes, y en consecuencia, en nuestra factura de venta únicamente verá representado el valor unitario de los productos por las cantidades más el impuesto de Valor Agregado IVA. Lo anterior obedece a que PANAMERICANA no actúa como agente retenedor de este tipo de tasa parafiscal y adicionalmente, considerando que no representa un ingreso para PANAMERICANA generado por la prestación de un servicio o venta de un producto, no existe la posibilidad de incluirlo dentro de los registros contables como una venta, y por ende no podrá verse reflejado en nuestra factura de venta.</t>
  </si>
  <si>
    <t>TIEMPO DE ENTREGA:</t>
  </si>
  <si>
    <t>COLADOR 20CM</t>
  </si>
  <si>
    <t>MARCA: INCAMETAL
Referencia: I41401
Material: Acero inoxidable
Diámetro: 20CM</t>
  </si>
  <si>
    <t xml:space="preserve">CUCHARÓN PARA CAZUELA </t>
  </si>
  <si>
    <t>MARCA: TRAMONTINA
Referencia: 63815091
Material: Acero inoxidable 
Longitud: 30,9CM
Espesor: 1.2MM
Terminación brillante</t>
  </si>
  <si>
    <t>CUCHARÓN DE SOPA LAGUNA</t>
  </si>
  <si>
    <t>MARCA: TRAMONTINA
Referencia: 63906091
Material: Acero inoxidable 
Longitud: 24,8CM
Terminación brillante</t>
  </si>
  <si>
    <t>CUCHILLO DESHUESAR PREMIUM 5"</t>
  </si>
  <si>
    <t>MARCA: TRAMONTINA
Referencia: 24471185
Material: Lámina en acero inoxidable 
Mango en polipropileno blanco
Longitud: 20,7CM
Terminación brillante</t>
  </si>
  <si>
    <t>CUCHILLO HACHUELA 5"</t>
  </si>
  <si>
    <t>MARCA: TRAMONTINA
Referencia: 23430105
Material: Lámina en acero inoxidable 
Mango en polipropileno
Longitud: 26,8CM
Terminación brillante</t>
  </si>
  <si>
    <t>CUCHILLO PARA PAN 7"</t>
  </si>
  <si>
    <t>MARCA: TRAMONTINA
Referencia: 23422037
Material: Lámina en acero inoxidable 
Mango en polipropileno
Longitud: 29,1CM
Terminación brillante</t>
  </si>
  <si>
    <t>JUEGO DE CUBIERTOS PIEZAS HAVAI</t>
  </si>
  <si>
    <t>MARCA: TRAMONTINA
Referencia: 66905094
6 Cucharas de mesa 1.5 MM
6 Tenedores de mesa 1.5 MM
6 Cuchillos de asado 2.6 MM
4 Cucharas Té 1.0 MM
Elaborados en acero inoxidable
Terminación brillante</t>
  </si>
  <si>
    <t xml:space="preserve">PINZA CLASICA UNIVERSAL </t>
  </si>
  <si>
    <t>MARCA: INCAMETAL
Referencia: 40100
Material: Faricada en acero inoxidable
Largo: 17.5CM X 4CM ancho
Uso: Doméstico
Ideal para el agarre de alimentos y hielo</t>
  </si>
  <si>
    <t>VIGENCIA DE LA COTIZACIÓN 08 DÍAS</t>
  </si>
  <si>
    <t>TABLA DE PICAR 18X24</t>
  </si>
  <si>
    <t>MARCA: GENÉRICO
Referencia: PLCB241805WT
Material: Polipropileno
Medida: 45.7CM X 60.9CM
Color: Blanco
Uso: Profesional</t>
  </si>
  <si>
    <t>TERMO INSULADO 8L</t>
  </si>
  <si>
    <t>MARCA: ESTRA
Referencia: 4-1003094
Capacidad: 8 litros
Dimensiones: 36CM alto X 26CM diámetro
Material: Plástico
Diseñado para conservar por más tiempo la temperatura fría de bebidas
Manija externa para fácil transporte
Contiene boquilla antigoteo</t>
  </si>
  <si>
    <t>CACOM2</t>
  </si>
  <si>
    <t>KAREN ROMERO</t>
  </si>
  <si>
    <t>TABLA PARA CORTAR EN MADERA</t>
  </si>
  <si>
    <t>MARCA: TRAMONTINA
Referencia: 13273051 
Elaboradas en madera teca
Acabado: Natural
Medidas: 34CM X 23CM X 1.8CM
Este producto no se debe dejar sumerjido en el agua
No usar el producto en horno ni en heladera</t>
  </si>
  <si>
    <t xml:space="preserve">PINZA C/MANGO REVESTIDO </t>
  </si>
  <si>
    <t>MARCA: TRAMONTINA
Referencia: 25056160
Mango en caucho gris de 24CM
Pinza en lámina de acero inoxidable
Utensilio de alta calidad</t>
  </si>
  <si>
    <t>CUHCARON PARA SERVIR</t>
  </si>
  <si>
    <t>MARCA: TRAMONTINA
Referencia: 25156170
Material: Nylon
Longitud: 29CM
Revestimento antiadherente y cerámico
Uso en temperaturas de hasta 180° C</t>
  </si>
  <si>
    <t>CUBIERTOS TRAMONTINA HAVANA JUEGO 16 PIE</t>
  </si>
  <si>
    <t>MARCA: TRAMONTINA
Referencia: 66945656
6 Cucharas de mesa 1.5 MM
6 Tenedores de mesa 1.5 MM
6 Cuchillos de asado 2.6 MM
4 Cucharas Té 1.0 MM
Elaborados en acero inoxidable
Terminación brillante</t>
  </si>
  <si>
    <t>JUEGO DE CUHILLOS P/ASADO 3 PZAS</t>
  </si>
  <si>
    <t>MARCA: TRAMONTINA
Referencia: 23360305
5"
Blister X 3 piezas
Láminas en acero inoxidable
Mango negro en polipropileno</t>
  </si>
  <si>
    <t>20 DÍAS GENERADA LA ORDEN DE COMPRA</t>
  </si>
  <si>
    <t xml:space="preserve">GS-COLADOR 15CM EN ACERO INOX cod: 900517068 /MARCA: INCAMETAL
Referencia: 41400
Malla en acero inoxidable
Diámetro 15CM
Garantía 3 meses por defecto de fábrica no por mala manipulación </t>
  </si>
  <si>
    <t>900511089 GS-TERMO CON LLAVE DISPENSADORA BEBIDAS FRIAS 22 LITROS</t>
  </si>
  <si>
    <t xml:space="preserve">MARCA: ALUM
Referencia: TE22
Capacidad: 22L
Diametro: 35
Altura: 53CM
Peso del producto: 2.8KG
Material: Plástico
Llave dispensadora en la parte inferior
Asas articuladas que facilitan su transporte
El aislamineto térmico ayuda a mantener las bebidas frías
Color: Según disponibilidad </t>
  </si>
  <si>
    <t>900516107 GS-RALLADOR DESING ACERO INOX 4 CARAS</t>
  </si>
  <si>
    <t>MARCA: ILKO
Referencia: 1122300
Material: Acero inoxidable
Mango ergonómico y cómodo
Multicaras para diferentes usos
Base antideslizante
Tiempo de entrega 25 días a partir de emitida la Orden de Compra 
**Sujeto a disponibilidad de inventario</t>
  </si>
  <si>
    <t>900517462 GS-SARTEN ANTIAD TURIN X 3 UND</t>
  </si>
  <si>
    <t xml:space="preserve">MARCA: TRAMONTINA 
Referencia: 20298071 
Elaborados en aluminio con revestimento interno y externo en antiadherente  
Contiene: 
1 Sartén 18 cm 
1 Sartén 20 cm  
1 Sartén 24 cm 
Espesor 1,8 mm 
** Sujeto a disponibilidad, entrega 25 días hábiles bajo orden de compra ** </t>
  </si>
  <si>
    <t>900517067 GS-CHOCOLATERA RECORTADA 2 LITROS</t>
  </si>
  <si>
    <t>MARCA: ALCEGA
Capacidad: 2 Litros
Material: Aluminio de alta pureza extra fuerte 
Incluye tapa
Garantía 3 meses por defecto de fábrica no por mala manipulación 
Tiempo de entrega 25 días a partir de emitida la Orden de Compra 
**Sujeto a disponibilidad de inventario</t>
  </si>
  <si>
    <t>900517461 GS-JUEGO BATERIA 7 PIEZAS ANTIAD TRAMONTINA</t>
  </si>
  <si>
    <t xml:space="preserve">MARCA: TRAMONTINA  
Referencia: 28599051  
Contiene:   
1 Sartén Huevo 14CM 0.6 Litros Espesor: 1.2MM                                                                                                                                                                                                                                                                      1 Sartén 24CM 1.2 Litros Espesor: 2.0MM 1 Perol 18CM 2.1 Litros Espesor: 1.8MM   1 Olla alta 24CM 7.1 Litros   Espesor 1.8MM  
** Sujeto a disponibilidad, entrega 25 días hábiles bajo orden de compra **   </t>
  </si>
  <si>
    <t>900515164 GS-BATERIA DE COCINA 7 PIEZAS IMUSA</t>
  </si>
  <si>
    <t>MARCA: IMUSA
Referencia: 03848
Material: Aluminio con un recubrimiento antiadherente que evita la adherencia de cualquier alimento sobre la superficie
Número de piezas: 7
Tiempo de entrega 25 días a partir de emitida la Orden de Compra 
**Sujeto a disponibilidad de inventario</t>
  </si>
  <si>
    <t>900516102 GS-OLLA A PRESION IMUSA SMART 6LTS</t>
  </si>
  <si>
    <t>MARCA: IMUSA
Capacidad: 6 Litros
Material: Aluminio
Antiadherente en su interior
Cierre interno
Válvula de dos posiciones que indica cuándo la olla está en su punto de presión de coción
Garantía: 6 meses por defecto de fábrica no por mala manipualción
Tiempo de entrega 25 días a partir de emitida la Orden de Compra 
**Sujeto a disponibilidad de inventario</t>
  </si>
  <si>
    <t>900517463 GS-CUCHILLOS TRAMONTINA X 10 PIEZAS</t>
  </si>
  <si>
    <t xml:space="preserve">MARCA: TRAMONTINA 
Referencia: 23899074 
Cuchillos de línea ultracorte  
Elija el adecuado para cada alimento 
Contiene: 
6 Cuchillo Asado 5" 
1 Cuchillo Pan 7"   
1 Cuchillo Cocina 6"
1 Cuchillo Chef 7" 
1 Tenedor Trinchante 
** Sujeto a disponibilidad, entrega 25 días hábiles bajo orden de compra ** </t>
  </si>
  <si>
    <t>900515166 GS-JARRA PLASTICA CARIBE 3,5 LTS</t>
  </si>
  <si>
    <t>MARCA: NOVEPLAS
Referencia: 77683
Material: Plástico
Diseño: Transparente
Para almacenar y servir bebidas 
La tapa se sella evitando que el líquido se derrame
Tiempo de entrega 25 días a partir de emitida la Orden de Compra 
**Sujeto a disponibilidad de inventario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</si>
</sst>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 #,##0_-;\-&quot;$&quot;\ * #,##0_-;_-&quot;$&quot;\ * &quot;-&quot;_-;_-@_-"/>
    <numFmt numFmtId="44" formatCode="_-&quot;$&quot;\ * #,##0.00_-;\-&quot;$&quot;\ * #,##0.00_-;_-&quot;$&quot;\ *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quot;$&quot;* #,##0_-;\-&quot;$&quot;* #,##0_-;_-&quot;$&quot;* &quot;-&quot;_-;_-@_-"/>
    <numFmt numFmtId="169" formatCode="_-&quot;$&quot;* #,##0.00_-;\-&quot;$&quot;* #,##0.00_-;_-&quot;$&quot;* &quot;-&quot;??_-;_-@_-"/>
    <numFmt numFmtId="170" formatCode="_(&quot;$&quot;* #,##0.00_);_(&quot;$&quot;* \(#,##0.00\);_(&quot;$&quot;* &quot;-&quot;??_);_(@_)"/>
    <numFmt numFmtId="171" formatCode="_-* #,##0.00\ &quot;€&quot;_-;\-* #,##0.00\ &quot;€&quot;_-;_-* &quot;-&quot;??\ &quot;€&quot;_-;_-@_-"/>
    <numFmt numFmtId="172" formatCode="&quot;$&quot;\ #,##0.00"/>
    <numFmt numFmtId="173" formatCode="[$-F800]dddd\,\ mmmm\ dd\,\ yyyy"/>
    <numFmt numFmtId="174" formatCode="_([$$-240A]\ * #,##0_);_([$$-240A]\ * \(#,##0\);_([$$-240A]\ * &quot;-&quot;??_);_(@_)"/>
    <numFmt numFmtId="175" formatCode="_-* #,##0\ &quot;€&quot;_-;\-* #,##0\ &quot;€&quot;_-;_-* &quot;-&quot;??\ &quot;€&quot;_-;_-@_-"/>
    <numFmt numFmtId="176" formatCode="&quot;$&quot;\ #,##0"/>
    <numFmt numFmtId="177" formatCode="_-[$$-240A]\ * #,##0_-;\-[$$-240A]\ * #,##0_-;_-[$$-240A]\ * &quot;-&quot;??_-;_-@_-"/>
    <numFmt numFmtId="178" formatCode="_-* #,##0.00\ &quot;pta&quot;_-;\-* #,##0.00\ &quot;pta&quot;_-;_-* &quot;-&quot;??\ &quot;pta&quot;_-;_-@_-"/>
    <numFmt numFmtId="179" formatCode="#,##0.00\ \€"/>
    <numFmt numFmtId="180" formatCode="_ * #,##0.00_ ;_ * \-#,##0.00_ ;_ * &quot;-&quot;??_ ;_ @_ "/>
  </numFmts>
  <fonts count="51" x14ac:knownFonts="1">
    <font>
      <sz val="11"/>
      <color theme="1"/>
      <name val="Calibri"/>
      <family val="2"/>
      <scheme val="minor"/>
    </font>
    <font>
      <sz val="11"/>
      <color theme="1"/>
      <name val="Calibri"/>
      <family val="2"/>
      <scheme val="minor"/>
    </font>
    <font>
      <b/>
      <sz val="16"/>
      <name val="Arial Black"/>
      <family val="2"/>
    </font>
    <font>
      <b/>
      <sz val="10"/>
      <name val="Arial"/>
      <family val="2"/>
    </font>
    <font>
      <b/>
      <sz val="10"/>
      <color theme="1"/>
      <name val="Arial"/>
      <family val="2"/>
    </font>
    <font>
      <b/>
      <sz val="9"/>
      <color theme="0" tint="-4.9989318521683403E-2"/>
      <name val="Arial Black"/>
      <family val="2"/>
    </font>
    <font>
      <b/>
      <sz val="10"/>
      <color rgb="FFFF0000"/>
      <name val="Tahoma"/>
      <family val="2"/>
    </font>
    <font>
      <sz val="14"/>
      <color theme="1"/>
      <name val="Calibri"/>
      <family val="2"/>
      <scheme val="minor"/>
    </font>
    <font>
      <b/>
      <sz val="14"/>
      <color theme="1"/>
      <name val="Calibri"/>
      <family val="2"/>
      <scheme val="minor"/>
    </font>
    <font>
      <b/>
      <sz val="11"/>
      <color theme="1"/>
      <name val="Calibri"/>
      <family val="2"/>
      <scheme val="minor"/>
    </font>
    <font>
      <sz val="10"/>
      <color theme="1"/>
      <name val="Calibri"/>
      <family val="2"/>
      <scheme val="minor"/>
    </font>
    <font>
      <sz val="10"/>
      <name val="Arial"/>
      <family val="2"/>
    </font>
    <font>
      <sz val="10"/>
      <color rgb="FFFF0000"/>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Arial"/>
      <family val="2"/>
    </font>
    <font>
      <sz val="11"/>
      <color indexed="8"/>
      <name val="Calibri"/>
      <family val="2"/>
    </font>
    <font>
      <sz val="11"/>
      <color rgb="FF000000"/>
      <name val="Calibri"/>
      <family val="2"/>
      <charset val="1"/>
    </font>
    <font>
      <sz val="10"/>
      <name val="Verdana"/>
      <family val="2"/>
    </font>
    <font>
      <b/>
      <sz val="10"/>
      <name val="Verdana"/>
      <family val="2"/>
    </font>
    <font>
      <b/>
      <sz val="14"/>
      <name val="Verdana"/>
      <family val="2"/>
    </font>
    <font>
      <sz val="10"/>
      <color indexed="8"/>
      <name val="MS Sans Serif"/>
      <family val="2"/>
    </font>
    <font>
      <b/>
      <sz val="18"/>
      <color theme="3"/>
      <name val="Calibri Light"/>
      <family val="2"/>
      <scheme val="major"/>
    </font>
    <font>
      <sz val="10"/>
      <name val="Arial"/>
      <family val="2"/>
    </font>
    <font>
      <sz val="10"/>
      <color theme="1"/>
      <name val="Tahoma"/>
      <family val="2"/>
    </font>
    <font>
      <b/>
      <sz val="10"/>
      <color theme="1"/>
      <name val="Tahoma"/>
      <family val="2"/>
    </font>
    <font>
      <b/>
      <sz val="16"/>
      <name val="Times"/>
      <family val="1"/>
    </font>
    <font>
      <b/>
      <sz val="10"/>
      <name val="Times"/>
      <family val="1"/>
    </font>
    <font>
      <sz val="11"/>
      <color theme="1"/>
      <name val="Times"/>
      <family val="1"/>
    </font>
    <font>
      <sz val="10"/>
      <color indexed="8"/>
      <name val="Times"/>
      <family val="1"/>
    </font>
    <font>
      <b/>
      <sz val="14"/>
      <name val="Times"/>
      <family val="1"/>
    </font>
    <font>
      <b/>
      <sz val="9"/>
      <color theme="1" tint="0.14999847407452621"/>
      <name val="Times"/>
      <family val="1"/>
    </font>
    <font>
      <b/>
      <sz val="11"/>
      <color theme="1"/>
      <name val="Times"/>
      <family val="1"/>
    </font>
    <font>
      <b/>
      <sz val="9"/>
      <color theme="1" tint="0.499984740745262"/>
      <name val="Times"/>
      <family val="1"/>
    </font>
    <font>
      <b/>
      <sz val="10"/>
      <color theme="1"/>
      <name val="Times"/>
      <family val="1"/>
    </font>
    <font>
      <sz val="11"/>
      <color theme="1"/>
      <name val="Viner Hand ITC"/>
      <family val="4"/>
    </font>
    <font>
      <sz val="11"/>
      <color theme="1"/>
      <name val="Candara"/>
      <family val="2"/>
    </font>
    <font>
      <b/>
      <sz val="9"/>
      <color indexed="8"/>
      <name val="Times"/>
      <family val="1"/>
    </font>
    <font>
      <sz val="11"/>
      <name val="Calibri"/>
      <family val="2"/>
      <scheme val="minor"/>
    </font>
  </fonts>
  <fills count="46">
    <fill>
      <patternFill patternType="none"/>
    </fill>
    <fill>
      <patternFill patternType="gray125"/>
    </fill>
    <fill>
      <patternFill patternType="solid">
        <fgColor theme="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9A9A9"/>
        <bgColor indexed="64"/>
      </patternFill>
    </fill>
    <fill>
      <patternFill patternType="solid">
        <fgColor rgb="FFD3D3D3"/>
        <bgColor indexed="64"/>
      </patternFill>
    </fill>
    <fill>
      <patternFill patternType="solid">
        <fgColor rgb="FFFFFFFF"/>
        <bgColor indexed="64"/>
      </patternFill>
    </fill>
    <fill>
      <patternFill patternType="solid">
        <fgColor rgb="FFDBE5F1"/>
        <bgColor indexed="64"/>
      </patternFill>
    </fill>
    <fill>
      <patternFill patternType="solid">
        <fgColor rgb="FFDDD9C4"/>
        <bgColor indexed="64"/>
      </patternFill>
    </fill>
    <fill>
      <patternFill patternType="solid">
        <fgColor rgb="FFDAEEF3"/>
        <bgColor indexed="64"/>
      </patternFill>
    </fill>
    <fill>
      <patternFill patternType="solid">
        <fgColor rgb="FF808080"/>
        <bgColor indexed="64"/>
      </patternFill>
    </fill>
    <fill>
      <patternFill patternType="solid">
        <fgColor rgb="FFEEDC82"/>
        <bgColor indexed="64"/>
      </patternFill>
    </fill>
  </fills>
  <borders count="1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thin">
        <color indexed="64"/>
      </bottom>
      <diagonal/>
    </border>
  </borders>
  <cellStyleXfs count="119">
    <xf numFmtId="0" fontId="0" fillId="0" borderId="0"/>
    <xf numFmtId="171"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19" fillId="10" borderId="6" applyNumberFormat="0" applyAlignment="0" applyProtection="0"/>
    <xf numFmtId="0" fontId="20" fillId="11" borderId="7" applyNumberFormat="0" applyAlignment="0" applyProtection="0"/>
    <xf numFmtId="0" fontId="21" fillId="11" borderId="6" applyNumberFormat="0" applyAlignment="0" applyProtection="0"/>
    <xf numFmtId="0" fontId="22" fillId="0" borderId="8" applyNumberFormat="0" applyFill="0" applyAlignment="0" applyProtection="0"/>
    <xf numFmtId="0" fontId="23" fillId="12" borderId="9" applyNumberFormat="0" applyAlignment="0" applyProtection="0"/>
    <xf numFmtId="0" fontId="24" fillId="0" borderId="0" applyNumberFormat="0" applyFill="0" applyBorder="0" applyAlignment="0" applyProtection="0"/>
    <xf numFmtId="0" fontId="1" fillId="13" borderId="10" applyNumberFormat="0" applyFont="0" applyAlignment="0" applyProtection="0"/>
    <xf numFmtId="0" fontId="25" fillId="0" borderId="0" applyNumberFormat="0" applyFill="0" applyBorder="0" applyAlignment="0" applyProtection="0"/>
    <xf numFmtId="0" fontId="9" fillId="0" borderId="11" applyNumberFormat="0" applyFill="0" applyAlignment="0" applyProtection="0"/>
    <xf numFmtId="0" fontId="26"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6" fillId="37"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 fillId="0" borderId="0"/>
    <xf numFmtId="43" fontId="1"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0" fontId="28" fillId="0" borderId="0"/>
    <xf numFmtId="0" fontId="11" fillId="0" borderId="0" applyFont="0" applyFill="0" applyBorder="0" applyAlignment="0" applyProtection="0"/>
    <xf numFmtId="0" fontId="11" fillId="0" borderId="0" applyFont="0" applyFill="0" applyBorder="0" applyAlignment="0" applyProtection="0"/>
    <xf numFmtId="43" fontId="1" fillId="0" borderId="0" applyFont="0" applyFill="0" applyBorder="0" applyAlignment="0" applyProtection="0"/>
    <xf numFmtId="0" fontId="1" fillId="0" borderId="0"/>
    <xf numFmtId="0" fontId="29" fillId="0" borderId="0"/>
    <xf numFmtId="0" fontId="28" fillId="0" borderId="0"/>
    <xf numFmtId="0" fontId="27" fillId="0" borderId="0"/>
    <xf numFmtId="49" fontId="30" fillId="0" borderId="0">
      <alignment horizontal="left" vertical="center"/>
    </xf>
    <xf numFmtId="0" fontId="11" fillId="0" borderId="0"/>
    <xf numFmtId="178" fontId="11" fillId="0" borderId="0" applyFont="0" applyFill="0" applyBorder="0" applyAlignment="0" applyProtection="0"/>
    <xf numFmtId="166" fontId="1" fillId="0" borderId="0" applyFont="0" applyFill="0" applyBorder="0" applyAlignment="0" applyProtection="0"/>
    <xf numFmtId="178" fontId="11" fillId="0" borderId="0" applyFont="0" applyFill="0" applyBorder="0" applyAlignment="0" applyProtection="0"/>
    <xf numFmtId="0" fontId="11" fillId="0" borderId="0"/>
    <xf numFmtId="166" fontId="1" fillId="0" borderId="0" applyFont="0" applyFill="0" applyBorder="0" applyAlignment="0" applyProtection="0"/>
    <xf numFmtId="9" fontId="11" fillId="0" borderId="0" applyFont="0" applyFill="0" applyBorder="0" applyAlignment="0" applyProtection="0"/>
    <xf numFmtId="0" fontId="11" fillId="38" borderId="0">
      <alignment horizontal="right"/>
    </xf>
    <xf numFmtId="0" fontId="3" fillId="38" borderId="0">
      <alignment horizontal="right"/>
    </xf>
    <xf numFmtId="0" fontId="11" fillId="39" borderId="0">
      <alignment horizontal="right"/>
    </xf>
    <xf numFmtId="0" fontId="11" fillId="40" borderId="0">
      <alignment horizontal="right"/>
    </xf>
    <xf numFmtId="0" fontId="31" fillId="0" borderId="0">
      <alignment horizontal="left" vertical="center"/>
    </xf>
    <xf numFmtId="0" fontId="31" fillId="0" borderId="0">
      <alignment horizontal="right" vertical="center"/>
    </xf>
    <xf numFmtId="0" fontId="30" fillId="0" borderId="2">
      <alignment horizontal="left" vertical="center"/>
    </xf>
    <xf numFmtId="0" fontId="11" fillId="0" borderId="2"/>
    <xf numFmtId="165" fontId="11" fillId="0" borderId="0"/>
    <xf numFmtId="166" fontId="11" fillId="0" borderId="0"/>
    <xf numFmtId="14" fontId="30" fillId="0" borderId="0">
      <alignment horizontal="right" vertical="center"/>
    </xf>
    <xf numFmtId="22" fontId="30" fillId="0" borderId="0">
      <alignment horizontal="right" vertical="center"/>
    </xf>
    <xf numFmtId="4" fontId="30" fillId="0" borderId="0">
      <alignment horizontal="right" vertical="center"/>
    </xf>
    <xf numFmtId="4" fontId="30" fillId="0" borderId="2">
      <alignment horizontal="right" vertical="center"/>
    </xf>
    <xf numFmtId="179" fontId="30" fillId="0" borderId="0">
      <alignment horizontal="right" vertical="center"/>
    </xf>
    <xf numFmtId="179" fontId="30" fillId="0" borderId="2">
      <alignment horizontal="right" vertical="center"/>
    </xf>
    <xf numFmtId="0" fontId="31" fillId="41" borderId="0">
      <alignment horizontal="center" vertical="center"/>
    </xf>
    <xf numFmtId="0" fontId="31" fillId="42" borderId="0">
      <alignment horizontal="center" vertical="center" wrapText="1"/>
    </xf>
    <xf numFmtId="0" fontId="30" fillId="42" borderId="0">
      <alignment horizontal="right" vertical="center" wrapText="1"/>
    </xf>
    <xf numFmtId="0" fontId="31" fillId="43" borderId="0">
      <alignment horizontal="center" vertical="center"/>
    </xf>
    <xf numFmtId="0" fontId="31" fillId="44" borderId="0">
      <alignment horizontal="center" vertical="center" wrapText="1"/>
    </xf>
    <xf numFmtId="0" fontId="31" fillId="44" borderId="0">
      <alignment horizontal="right" vertical="center" wrapText="1"/>
    </xf>
    <xf numFmtId="0" fontId="11" fillId="45" borderId="0"/>
    <xf numFmtId="0" fontId="32" fillId="44" borderId="2">
      <alignment horizontal="left" vertical="center"/>
    </xf>
    <xf numFmtId="0" fontId="1" fillId="0" borderId="0"/>
    <xf numFmtId="3" fontId="30" fillId="0" borderId="0">
      <alignment horizontal="right" vertical="center"/>
    </xf>
    <xf numFmtId="3" fontId="30" fillId="0" borderId="2">
      <alignment horizontal="right" vertical="center"/>
    </xf>
    <xf numFmtId="9" fontId="11" fillId="0" borderId="0"/>
    <xf numFmtId="166"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33" fillId="0" borderId="0"/>
    <xf numFmtId="180" fontId="11" fillId="0" borderId="0" applyFont="0" applyFill="0" applyBorder="0" applyAlignment="0" applyProtection="0"/>
    <xf numFmtId="171" fontId="11" fillId="0" borderId="0" applyFont="0" applyFill="0" applyBorder="0" applyAlignment="0" applyProtection="0"/>
    <xf numFmtId="166"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34" fillId="0" borderId="0" applyNumberFormat="0" applyFill="0" applyBorder="0" applyAlignment="0" applyProtection="0"/>
    <xf numFmtId="0" fontId="11" fillId="0" borderId="0"/>
    <xf numFmtId="166" fontId="11" fillId="0" borderId="0" applyFont="0" applyFill="0" applyBorder="0" applyAlignment="0" applyProtection="0"/>
    <xf numFmtId="0" fontId="28" fillId="0" borderId="0"/>
    <xf numFmtId="0" fontId="11" fillId="0" borderId="0"/>
    <xf numFmtId="171"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6" fontId="11" fillId="0" borderId="0" applyFont="0" applyFill="0" applyBorder="0" applyAlignment="0" applyProtection="0"/>
    <xf numFmtId="0" fontId="35" fillId="0" borderId="0"/>
    <xf numFmtId="0" fontId="11" fillId="0" borderId="0"/>
    <xf numFmtId="168" fontId="11" fillId="0" borderId="0" applyFont="0" applyFill="0" applyBorder="0" applyAlignment="0" applyProtection="0"/>
    <xf numFmtId="9" fontId="11" fillId="0" borderId="0" applyFont="0" applyFill="0" applyBorder="0" applyAlignment="0" applyProtection="0"/>
  </cellStyleXfs>
  <cellXfs count="76">
    <xf numFmtId="0" fontId="0" fillId="0" borderId="0" xfId="0"/>
    <xf numFmtId="0" fontId="0" fillId="0" borderId="0" xfId="0" applyProtection="1">
      <protection locked="0"/>
    </xf>
    <xf numFmtId="0" fontId="2" fillId="0" borderId="0"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0" fillId="0" borderId="0" xfId="0" applyBorder="1" applyProtection="1">
      <protection locked="0"/>
    </xf>
    <xf numFmtId="0" fontId="0" fillId="0" borderId="0" xfId="0" applyProtection="1"/>
    <xf numFmtId="0" fontId="5" fillId="0" borderId="0" xfId="0" applyFont="1" applyFill="1" applyBorder="1" applyAlignment="1" applyProtection="1">
      <alignment vertical="center" wrapText="1"/>
    </xf>
    <xf numFmtId="0" fontId="2" fillId="0" borderId="0" xfId="0" applyFont="1" applyFill="1" applyBorder="1" applyAlignment="1" applyProtection="1">
      <alignment vertical="center" wrapText="1"/>
    </xf>
    <xf numFmtId="14" fontId="4" fillId="0" borderId="0" xfId="0" applyNumberFormat="1" applyFont="1" applyAlignment="1" applyProtection="1">
      <alignment horizontal="center"/>
    </xf>
    <xf numFmtId="0" fontId="4" fillId="0" borderId="0" xfId="0" applyFont="1" applyProtection="1"/>
    <xf numFmtId="0" fontId="6" fillId="0" borderId="0" xfId="0" applyNumberFormat="1" applyFont="1" applyFill="1" applyBorder="1" applyAlignment="1" applyProtection="1">
      <alignment vertical="justify" wrapText="1"/>
      <protection locked="0"/>
    </xf>
    <xf numFmtId="0" fontId="4" fillId="0" borderId="0" xfId="0" applyFont="1" applyAlignment="1" applyProtection="1">
      <alignment horizontal="right" wrapText="1"/>
    </xf>
    <xf numFmtId="0" fontId="4" fillId="0" borderId="0" xfId="0" applyFont="1" applyAlignment="1" applyProtection="1">
      <alignment horizontal="right"/>
    </xf>
    <xf numFmtId="0" fontId="0" fillId="3" borderId="0" xfId="0" applyFill="1"/>
    <xf numFmtId="0" fontId="0" fillId="4" borderId="0" xfId="0" applyFill="1"/>
    <xf numFmtId="0" fontId="0" fillId="5" borderId="0" xfId="0" applyFill="1"/>
    <xf numFmtId="176" fontId="7" fillId="0" borderId="0" xfId="0" applyNumberFormat="1" applyFont="1"/>
    <xf numFmtId="176" fontId="0" fillId="0" borderId="0" xfId="0" applyNumberFormat="1"/>
    <xf numFmtId="176" fontId="0" fillId="4" borderId="0" xfId="0" applyNumberFormat="1" applyFill="1"/>
    <xf numFmtId="1" fontId="8" fillId="4" borderId="0" xfId="0" applyNumberFormat="1" applyFont="1" applyFill="1"/>
    <xf numFmtId="172" fontId="0" fillId="0" borderId="0" xfId="0" applyNumberFormat="1"/>
    <xf numFmtId="9" fontId="0" fillId="0" borderId="0" xfId="2" applyFont="1"/>
    <xf numFmtId="176" fontId="9" fillId="0" borderId="0" xfId="0" applyNumberFormat="1" applyFont="1"/>
    <xf numFmtId="9" fontId="9" fillId="0" borderId="0" xfId="2" applyFont="1"/>
    <xf numFmtId="175" fontId="0" fillId="0" borderId="0" xfId="1" applyNumberFormat="1" applyFont="1"/>
    <xf numFmtId="1" fontId="0" fillId="0" borderId="0" xfId="0" applyNumberFormat="1"/>
    <xf numFmtId="1" fontId="0" fillId="0" borderId="0" xfId="2" applyNumberFormat="1" applyFont="1"/>
    <xf numFmtId="0" fontId="0" fillId="0" borderId="0" xfId="0" applyFont="1" applyProtection="1">
      <protection locked="0"/>
    </xf>
    <xf numFmtId="0" fontId="12" fillId="0" borderId="0" xfId="0" applyNumberFormat="1" applyFont="1" applyFill="1" applyBorder="1" applyAlignment="1" applyProtection="1">
      <alignment vertical="justify" wrapText="1"/>
      <protection locked="0"/>
    </xf>
    <xf numFmtId="0" fontId="0" fillId="0" borderId="0" xfId="0" applyAlignment="1"/>
    <xf numFmtId="0" fontId="0" fillId="0" borderId="0" xfId="0" applyAlignment="1" applyProtection="1"/>
    <xf numFmtId="0" fontId="0" fillId="0" borderId="0" xfId="0" applyAlignment="1" applyProtection="1">
      <protection locked="0"/>
    </xf>
    <xf numFmtId="9" fontId="10" fillId="0" borderId="0" xfId="2" applyFont="1" applyFill="1" applyBorder="1" applyAlignment="1">
      <alignment horizontal="center" vertical="center"/>
    </xf>
    <xf numFmtId="174" fontId="0" fillId="0" borderId="0" xfId="0" applyNumberFormat="1" applyProtection="1">
      <protection locked="0"/>
    </xf>
    <xf numFmtId="174" fontId="36" fillId="0" borderId="0" xfId="0" applyNumberFormat="1" applyFont="1" applyFill="1" applyBorder="1" applyAlignment="1" applyProtection="1">
      <alignment vertical="justify" wrapText="1"/>
      <protection locked="0"/>
    </xf>
    <xf numFmtId="0" fontId="37" fillId="0" borderId="0" xfId="0" applyNumberFormat="1" applyFont="1" applyFill="1" applyBorder="1" applyAlignment="1" applyProtection="1">
      <alignment vertical="justify" wrapText="1"/>
      <protection locked="0"/>
    </xf>
    <xf numFmtId="174" fontId="37" fillId="0" borderId="0" xfId="0" applyNumberFormat="1" applyFont="1" applyFill="1" applyBorder="1" applyAlignment="1" applyProtection="1">
      <alignment vertical="justify" wrapText="1"/>
      <protection locked="0"/>
    </xf>
    <xf numFmtId="177" fontId="0" fillId="0" borderId="0" xfId="1" applyNumberFormat="1" applyFont="1" applyProtection="1">
      <protection locked="0"/>
    </xf>
    <xf numFmtId="177" fontId="0" fillId="0" borderId="0" xfId="1" quotePrefix="1" applyNumberFormat="1" applyFont="1" applyProtection="1">
      <protection locked="0"/>
    </xf>
    <xf numFmtId="0" fontId="39" fillId="2" borderId="2" xfId="0" applyFont="1" applyFill="1" applyBorder="1" applyAlignment="1" applyProtection="1">
      <alignment horizontal="center" vertical="center"/>
    </xf>
    <xf numFmtId="0" fontId="39" fillId="2" borderId="2" xfId="0" applyFont="1" applyFill="1" applyBorder="1" applyAlignment="1" applyProtection="1">
      <alignment horizontal="center" wrapText="1"/>
    </xf>
    <xf numFmtId="172" fontId="39" fillId="2" borderId="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vertical="justify" wrapText="1"/>
    </xf>
    <xf numFmtId="0" fontId="40" fillId="0" borderId="2" xfId="0" applyFont="1" applyBorder="1" applyProtection="1">
      <protection locked="0"/>
    </xf>
    <xf numFmtId="0" fontId="40" fillId="0" borderId="2" xfId="0" applyFont="1" applyBorder="1" applyAlignment="1" applyProtection="1">
      <protection locked="0"/>
    </xf>
    <xf numFmtId="0" fontId="45" fillId="0" borderId="0" xfId="0" applyNumberFormat="1" applyFont="1" applyFill="1" applyBorder="1" applyAlignment="1" applyProtection="1">
      <alignment horizontal="center" vertical="center" wrapText="1"/>
    </xf>
    <xf numFmtId="173" fontId="46" fillId="0" borderId="0" xfId="0" applyNumberFormat="1" applyFont="1" applyFill="1" applyBorder="1" applyAlignment="1" applyProtection="1">
      <alignment horizontal="center"/>
    </xf>
    <xf numFmtId="1" fontId="46" fillId="0" borderId="0" xfId="0" applyNumberFormat="1" applyFont="1" applyFill="1" applyBorder="1" applyAlignment="1" applyProtection="1">
      <alignment horizontal="center" vertical="center" wrapText="1"/>
    </xf>
    <xf numFmtId="0" fontId="47" fillId="0" borderId="0" xfId="0" applyFont="1" applyProtection="1"/>
    <xf numFmtId="0" fontId="48" fillId="0" borderId="0" xfId="0" applyFont="1" applyProtection="1"/>
    <xf numFmtId="0" fontId="40" fillId="0" borderId="1" xfId="0" applyFont="1" applyBorder="1" applyProtection="1">
      <protection locked="0"/>
    </xf>
    <xf numFmtId="0" fontId="40" fillId="0" borderId="1" xfId="0" applyFont="1" applyBorder="1"/>
    <xf numFmtId="0" fontId="40" fillId="0" borderId="1" xfId="0" applyFont="1" applyBorder="1" applyAlignment="1"/>
    <xf numFmtId="1" fontId="40" fillId="0" borderId="1" xfId="2" applyNumberFormat="1" applyFont="1" applyBorder="1" applyProtection="1">
      <protection locked="0"/>
    </xf>
    <xf numFmtId="0" fontId="49" fillId="0" borderId="2" xfId="0" applyNumberFormat="1" applyFont="1" applyFill="1" applyBorder="1" applyAlignment="1">
      <alignment horizontal="left" vertical="center" wrapText="1"/>
    </xf>
    <xf numFmtId="0" fontId="46" fillId="0" borderId="0" xfId="0" applyFont="1" applyFill="1" applyBorder="1" applyAlignment="1">
      <alignment horizontal="center" vertical="center" wrapText="1"/>
    </xf>
    <xf numFmtId="0" fontId="50" fillId="0" borderId="2" xfId="0" applyFont="1" applyFill="1" applyBorder="1" applyAlignment="1" applyProtection="1">
      <alignment vertical="center"/>
    </xf>
    <xf numFmtId="1" fontId="0" fillId="0" borderId="2" xfId="0" applyNumberFormat="1" applyFont="1" applyFill="1" applyBorder="1" applyAlignment="1">
      <alignment horizontal="center" vertical="center"/>
    </xf>
    <xf numFmtId="0" fontId="50" fillId="0" borderId="2" xfId="0" applyFont="1" applyFill="1" applyBorder="1" applyAlignment="1" applyProtection="1">
      <alignment vertical="center" wrapText="1"/>
    </xf>
    <xf numFmtId="1" fontId="0" fillId="0" borderId="2" xfId="0" applyNumberFormat="1" applyFont="1" applyFill="1" applyBorder="1" applyAlignment="1">
      <alignment horizontal="center" vertical="center" wrapText="1"/>
    </xf>
    <xf numFmtId="0" fontId="50" fillId="0" borderId="12" xfId="0" applyFont="1" applyFill="1" applyBorder="1" applyAlignment="1" applyProtection="1">
      <alignment vertical="center"/>
    </xf>
    <xf numFmtId="0" fontId="36" fillId="0" borderId="2" xfId="0" applyFont="1" applyBorder="1" applyAlignment="1">
      <alignment horizontal="center" vertical="center"/>
    </xf>
    <xf numFmtId="0" fontId="40" fillId="0" borderId="2" xfId="0" applyFont="1" applyBorder="1" applyAlignment="1">
      <alignment horizontal="center" wrapText="1"/>
    </xf>
    <xf numFmtId="49" fontId="40" fillId="0" borderId="2" xfId="0" applyNumberFormat="1" applyFont="1" applyBorder="1" applyAlignment="1">
      <alignment horizontal="center" wrapText="1"/>
    </xf>
    <xf numFmtId="49" fontId="41" fillId="0" borderId="2" xfId="0" applyNumberFormat="1" applyFont="1" applyFill="1" applyBorder="1" applyAlignment="1">
      <alignment horizontal="center" vertical="center" wrapText="1"/>
    </xf>
    <xf numFmtId="0" fontId="41" fillId="0" borderId="2" xfId="0" applyNumberFormat="1" applyFont="1" applyFill="1" applyBorder="1" applyAlignment="1">
      <alignment horizontal="left" vertical="center" wrapText="1"/>
    </xf>
    <xf numFmtId="174" fontId="36" fillId="0" borderId="2" xfId="1" applyNumberFormat="1" applyFont="1" applyFill="1" applyBorder="1" applyAlignment="1">
      <alignment horizontal="center" vertical="center"/>
    </xf>
    <xf numFmtId="9" fontId="36" fillId="0" borderId="2" xfId="2" applyFont="1" applyFill="1" applyBorder="1" applyAlignment="1">
      <alignment horizontal="center" vertical="center"/>
    </xf>
    <xf numFmtId="0" fontId="44" fillId="2"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38" fillId="2" borderId="2" xfId="0" applyFont="1" applyFill="1" applyBorder="1" applyAlignment="1" applyProtection="1">
      <alignment horizontal="left" vertical="center" wrapText="1"/>
    </xf>
    <xf numFmtId="0" fontId="5" fillId="0" borderId="0" xfId="0" applyFont="1" applyFill="1" applyBorder="1" applyAlignment="1" applyProtection="1">
      <alignment horizontal="center" vertical="center" wrapText="1"/>
    </xf>
    <xf numFmtId="0" fontId="43" fillId="6" borderId="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xf>
  </cellXfs>
  <cellStyles count="119">
    <cellStyle name="20% - Énfasis1" xfId="22" builtinId="30" customBuiltin="1"/>
    <cellStyle name="20% - Énfasis2" xfId="26" builtinId="34" customBuiltin="1"/>
    <cellStyle name="20% - Énfasis3" xfId="30" builtinId="38" customBuiltin="1"/>
    <cellStyle name="20% - Énfasis4" xfId="34" builtinId="42" customBuiltin="1"/>
    <cellStyle name="20% - Énfasis5" xfId="38" builtinId="46" customBuiltin="1"/>
    <cellStyle name="20% - Énfasis6" xfId="42" builtinId="50" customBuiltin="1"/>
    <cellStyle name="40% - Énfasis1" xfId="23" builtinId="31" customBuiltin="1"/>
    <cellStyle name="40% - Énfasis2" xfId="27" builtinId="35" customBuiltin="1"/>
    <cellStyle name="40% - Énfasis3" xfId="31" builtinId="39" customBuiltin="1"/>
    <cellStyle name="40% - Énfasis4" xfId="35" builtinId="43" customBuiltin="1"/>
    <cellStyle name="40% - Énfasis5" xfId="39" builtinId="47" customBuiltin="1"/>
    <cellStyle name="40% - Énfasis6" xfId="43" builtinId="51" customBuiltin="1"/>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AnalysisIndexDark" xfId="67" xr:uid="{00000000-0005-0000-0000-000012000000}"/>
    <cellStyle name="AnalysisIndexDarkBold" xfId="68" xr:uid="{00000000-0005-0000-0000-000013000000}"/>
    <cellStyle name="AnalysisIndexLight" xfId="69" xr:uid="{00000000-0005-0000-0000-000014000000}"/>
    <cellStyle name="AnalysisIndexWhite" xfId="70" xr:uid="{00000000-0005-0000-0000-000015000000}"/>
    <cellStyle name="BodyStyle" xfId="59" xr:uid="{00000000-0005-0000-0000-000016000000}"/>
    <cellStyle name="BodyStyleBold" xfId="71" xr:uid="{00000000-0005-0000-0000-000017000000}"/>
    <cellStyle name="BodyStyleBoldRight" xfId="72" xr:uid="{00000000-0005-0000-0000-000018000000}"/>
    <cellStyle name="BodyStyleWithBorder" xfId="73" xr:uid="{00000000-0005-0000-0000-000019000000}"/>
    <cellStyle name="BorderThinBlack" xfId="74" xr:uid="{00000000-0005-0000-0000-00001A000000}"/>
    <cellStyle name="Bueno" xfId="9" builtinId="26" customBuiltin="1"/>
    <cellStyle name="Cálculo" xfId="14" builtinId="22" customBuiltin="1"/>
    <cellStyle name="Celda de comprobación" xfId="16" builtinId="23" customBuiltin="1"/>
    <cellStyle name="Celda vinculada" xfId="15" builtinId="24" customBuiltin="1"/>
    <cellStyle name="Comma" xfId="97" xr:uid="{00000000-0005-0000-0000-00001F000000}"/>
    <cellStyle name="Comma [0]" xfId="75" xr:uid="{00000000-0005-0000-0000-000020000000}"/>
    <cellStyle name="Currency" xfId="76" xr:uid="{00000000-0005-0000-0000-000021000000}"/>
    <cellStyle name="Currency [0]" xfId="98" xr:uid="{00000000-0005-0000-0000-000022000000}"/>
    <cellStyle name="DateStyle" xfId="77" xr:uid="{00000000-0005-0000-0000-000023000000}"/>
    <cellStyle name="DateTimeStyle" xfId="78" xr:uid="{00000000-0005-0000-0000-000024000000}"/>
    <cellStyle name="Decimal" xfId="79" xr:uid="{00000000-0005-0000-0000-000025000000}"/>
    <cellStyle name="DecimalWithBorder" xfId="80" xr:uid="{00000000-0005-0000-0000-000026000000}"/>
    <cellStyle name="Encabezado 1" xfId="5" builtinId="16" customBuiltin="1"/>
    <cellStyle name="Encabezado 4" xfId="8"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2" builtinId="20" customBuiltin="1"/>
    <cellStyle name="EuroCurrency" xfId="81" xr:uid="{00000000-0005-0000-0000-000030000000}"/>
    <cellStyle name="EuroCurrencyWithBorder" xfId="82" xr:uid="{00000000-0005-0000-0000-000031000000}"/>
    <cellStyle name="Excel Built-in Normal" xfId="109" xr:uid="{00000000-0005-0000-0000-000032000000}"/>
    <cellStyle name="HeaderStyle" xfId="83" xr:uid="{00000000-0005-0000-0000-000033000000}"/>
    <cellStyle name="HeaderSubTop" xfId="84" xr:uid="{00000000-0005-0000-0000-000034000000}"/>
    <cellStyle name="HeaderSubTopNoBold" xfId="85" xr:uid="{00000000-0005-0000-0000-000035000000}"/>
    <cellStyle name="HeaderTopBuyer" xfId="86" xr:uid="{00000000-0005-0000-0000-000036000000}"/>
    <cellStyle name="HeaderTopStyle" xfId="87" xr:uid="{00000000-0005-0000-0000-000037000000}"/>
    <cellStyle name="HeaderTopStyleAlignRight" xfId="88" xr:uid="{00000000-0005-0000-0000-000038000000}"/>
    <cellStyle name="Incorrecto" xfId="10" builtinId="27" customBuiltin="1"/>
    <cellStyle name="IsSelectedStyle" xfId="89" xr:uid="{00000000-0005-0000-0000-00003A000000}"/>
    <cellStyle name="MainTitle" xfId="90" xr:uid="{00000000-0005-0000-0000-00003B000000}"/>
    <cellStyle name="Millares 10" xfId="4" xr:uid="{00000000-0005-0000-0000-00003C000000}"/>
    <cellStyle name="Millares 10 2 2" xfId="48" xr:uid="{00000000-0005-0000-0000-00003D000000}"/>
    <cellStyle name="Millares 2" xfId="52" xr:uid="{00000000-0005-0000-0000-00003E000000}"/>
    <cellStyle name="Millares 2 2" xfId="53" xr:uid="{00000000-0005-0000-0000-00003F000000}"/>
    <cellStyle name="Millares 2 3" xfId="54" xr:uid="{00000000-0005-0000-0000-000040000000}"/>
    <cellStyle name="Millares 2 4" xfId="96" xr:uid="{00000000-0005-0000-0000-000041000000}"/>
    <cellStyle name="Millares 3" xfId="101" xr:uid="{00000000-0005-0000-0000-000042000000}"/>
    <cellStyle name="Millares 4" xfId="45" xr:uid="{00000000-0005-0000-0000-000043000000}"/>
    <cellStyle name="Moneda" xfId="1" builtinId="4"/>
    <cellStyle name="Moneda [0] 2" xfId="49" xr:uid="{00000000-0005-0000-0000-000045000000}"/>
    <cellStyle name="Moneda [0] 3" xfId="117" xr:uid="{00000000-0005-0000-0000-000046000000}"/>
    <cellStyle name="Moneda 10" xfId="103" xr:uid="{00000000-0005-0000-0000-000047000000}"/>
    <cellStyle name="Moneda 2" xfId="3" xr:uid="{00000000-0005-0000-0000-000048000000}"/>
    <cellStyle name="Moneda 2 2" xfId="62" xr:uid="{00000000-0005-0000-0000-000049000000}"/>
    <cellStyle name="Moneda 2 3" xfId="63" xr:uid="{00000000-0005-0000-0000-00004A000000}"/>
    <cellStyle name="Moneda 2 4" xfId="65" xr:uid="{00000000-0005-0000-0000-00004B000000}"/>
    <cellStyle name="Moneda 2 5" xfId="102" xr:uid="{00000000-0005-0000-0000-00004C000000}"/>
    <cellStyle name="Moneda 2 6" xfId="108" xr:uid="{00000000-0005-0000-0000-00004D000000}"/>
    <cellStyle name="Moneda 2 7" xfId="114" xr:uid="{00000000-0005-0000-0000-00004E000000}"/>
    <cellStyle name="Moneda 2 8" xfId="112" xr:uid="{00000000-0005-0000-0000-00004F000000}"/>
    <cellStyle name="Moneda 2 9" xfId="61" xr:uid="{00000000-0005-0000-0000-000050000000}"/>
    <cellStyle name="Moneda 3" xfId="95" xr:uid="{00000000-0005-0000-0000-000051000000}"/>
    <cellStyle name="Moneda 3 2" xfId="111" xr:uid="{00000000-0005-0000-0000-000052000000}"/>
    <cellStyle name="Moneda 4" xfId="99" xr:uid="{00000000-0005-0000-0000-000053000000}"/>
    <cellStyle name="Moneda 5" xfId="50" xr:uid="{00000000-0005-0000-0000-000054000000}"/>
    <cellStyle name="Moneda 6" xfId="105" xr:uid="{00000000-0005-0000-0000-000055000000}"/>
    <cellStyle name="Moneda 7" xfId="113" xr:uid="{00000000-0005-0000-0000-000056000000}"/>
    <cellStyle name="Moneda 8" xfId="46" xr:uid="{00000000-0005-0000-0000-000057000000}"/>
    <cellStyle name="Moneda 9" xfId="104" xr:uid="{00000000-0005-0000-0000-000058000000}"/>
    <cellStyle name="Neutral" xfId="11" builtinId="28" customBuiltin="1"/>
    <cellStyle name="Normal" xfId="0" builtinId="0"/>
    <cellStyle name="Normal 13" xfId="110" xr:uid="{00000000-0005-0000-0000-00005B000000}"/>
    <cellStyle name="Normal 16" xfId="116" xr:uid="{00000000-0005-0000-0000-00005C000000}"/>
    <cellStyle name="Normal 2" xfId="51" xr:uid="{00000000-0005-0000-0000-00005D000000}"/>
    <cellStyle name="Normal 2 2" xfId="55" xr:uid="{00000000-0005-0000-0000-00005E000000}"/>
    <cellStyle name="Normal 2 2 2" xfId="107" xr:uid="{00000000-0005-0000-0000-00005F000000}"/>
    <cellStyle name="Normal 2 3" xfId="56" xr:uid="{00000000-0005-0000-0000-000060000000}"/>
    <cellStyle name="Normal 2 4" xfId="58" xr:uid="{00000000-0005-0000-0000-000061000000}"/>
    <cellStyle name="Normal 2 5" xfId="64" xr:uid="{00000000-0005-0000-0000-000062000000}"/>
    <cellStyle name="Normal 3" xfId="60" xr:uid="{00000000-0005-0000-0000-000063000000}"/>
    <cellStyle name="Normal 3 2" xfId="91" xr:uid="{00000000-0005-0000-0000-000064000000}"/>
    <cellStyle name="Normal 3 3" xfId="100" xr:uid="{00000000-0005-0000-0000-000065000000}"/>
    <cellStyle name="Normal 4" xfId="57" xr:uid="{00000000-0005-0000-0000-000066000000}"/>
    <cellStyle name="Normal 5" xfId="115" xr:uid="{00000000-0005-0000-0000-000067000000}"/>
    <cellStyle name="Normal 6" xfId="47" xr:uid="{00000000-0005-0000-0000-000068000000}"/>
    <cellStyle name="Notas" xfId="18" builtinId="10" customBuiltin="1"/>
    <cellStyle name="Numeric" xfId="92" xr:uid="{00000000-0005-0000-0000-00006A000000}"/>
    <cellStyle name="NumericWithBorder" xfId="93" xr:uid="{00000000-0005-0000-0000-00006B000000}"/>
    <cellStyle name="Percent" xfId="94" xr:uid="{00000000-0005-0000-0000-00006C000000}"/>
    <cellStyle name="Porcentaje" xfId="2" builtinId="5"/>
    <cellStyle name="Porcentaje 2" xfId="66" xr:uid="{00000000-0005-0000-0000-00006E000000}"/>
    <cellStyle name="Porcentaje 5" xfId="118" xr:uid="{00000000-0005-0000-0000-00006F000000}"/>
    <cellStyle name="Salida" xfId="13" builtinId="21" customBuiltin="1"/>
    <cellStyle name="Texto de advertencia" xfId="17" builtinId="11" customBuiltin="1"/>
    <cellStyle name="Texto explicativo" xfId="19" builtinId="53" customBuiltin="1"/>
    <cellStyle name="Título 2" xfId="6" builtinId="17" customBuiltin="1"/>
    <cellStyle name="Título 3" xfId="7" builtinId="18" customBuiltin="1"/>
    <cellStyle name="Título 4" xfId="106" xr:uid="{00000000-0005-0000-0000-000075000000}"/>
    <cellStyle name="Total" xfId="20"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absolute">
    <xdr:from>
      <xdr:col>1</xdr:col>
      <xdr:colOff>59529</xdr:colOff>
      <xdr:row>1</xdr:row>
      <xdr:rowOff>59532</xdr:rowOff>
    </xdr:from>
    <xdr:to>
      <xdr:col>2</xdr:col>
      <xdr:colOff>1845474</xdr:colOff>
      <xdr:row>2</xdr:row>
      <xdr:rowOff>202407</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8" y="297657"/>
          <a:ext cx="2619382" cy="381000"/>
        </a:xfrm>
        <a:prstGeom prst="rect">
          <a:avLst/>
        </a:prstGeom>
      </xdr:spPr>
    </xdr:pic>
    <xdr:clientData/>
  </xdr:twoCellAnchor>
  <xdr:oneCellAnchor>
    <xdr:from>
      <xdr:col>7</xdr:col>
      <xdr:colOff>11909</xdr:colOff>
      <xdr:row>8</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3323097" y="185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2</xdr:col>
      <xdr:colOff>928689</xdr:colOff>
      <xdr:row>8</xdr:row>
      <xdr:rowOff>83345</xdr:rowOff>
    </xdr:from>
    <xdr:to>
      <xdr:col>2</xdr:col>
      <xdr:colOff>2313476</xdr:colOff>
      <xdr:row>8</xdr:row>
      <xdr:rowOff>1797843</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2274095" y="1964533"/>
          <a:ext cx="1384787" cy="1714498"/>
        </a:xfrm>
        <a:prstGeom prst="rect">
          <a:avLst/>
        </a:prstGeom>
      </xdr:spPr>
    </xdr:pic>
    <xdr:clientData/>
  </xdr:twoCellAnchor>
  <xdr:twoCellAnchor editAs="oneCell">
    <xdr:from>
      <xdr:col>2</xdr:col>
      <xdr:colOff>1381125</xdr:colOff>
      <xdr:row>10</xdr:row>
      <xdr:rowOff>95250</xdr:rowOff>
    </xdr:from>
    <xdr:to>
      <xdr:col>2</xdr:col>
      <xdr:colOff>1828258</xdr:colOff>
      <xdr:row>10</xdr:row>
      <xdr:rowOff>1869281</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2726531" y="3952875"/>
          <a:ext cx="447133" cy="1774031"/>
        </a:xfrm>
        <a:prstGeom prst="rect">
          <a:avLst/>
        </a:prstGeom>
      </xdr:spPr>
    </xdr:pic>
    <xdr:clientData/>
  </xdr:twoCellAnchor>
  <xdr:twoCellAnchor editAs="oneCell">
    <xdr:from>
      <xdr:col>2</xdr:col>
      <xdr:colOff>1452562</xdr:colOff>
      <xdr:row>11</xdr:row>
      <xdr:rowOff>71440</xdr:rowOff>
    </xdr:from>
    <xdr:to>
      <xdr:col>2</xdr:col>
      <xdr:colOff>1796659</xdr:colOff>
      <xdr:row>11</xdr:row>
      <xdr:rowOff>1905000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a:stretch>
          <a:fillRect/>
        </a:stretch>
      </xdr:blipFill>
      <xdr:spPr>
        <a:xfrm>
          <a:off x="2797968" y="5905503"/>
          <a:ext cx="344097" cy="1833560"/>
        </a:xfrm>
        <a:prstGeom prst="rect">
          <a:avLst/>
        </a:prstGeom>
      </xdr:spPr>
    </xdr:pic>
    <xdr:clientData/>
  </xdr:twoCellAnchor>
  <xdr:twoCellAnchor editAs="oneCell">
    <xdr:from>
      <xdr:col>2</xdr:col>
      <xdr:colOff>71437</xdr:colOff>
      <xdr:row>12</xdr:row>
      <xdr:rowOff>773909</xdr:rowOff>
    </xdr:from>
    <xdr:to>
      <xdr:col>2</xdr:col>
      <xdr:colOff>3178968</xdr:colOff>
      <xdr:row>12</xdr:row>
      <xdr:rowOff>1185614</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a:stretch>
          <a:fillRect/>
        </a:stretch>
      </xdr:blipFill>
      <xdr:spPr>
        <a:xfrm>
          <a:off x="1416843" y="8584409"/>
          <a:ext cx="3107531" cy="411705"/>
        </a:xfrm>
        <a:prstGeom prst="rect">
          <a:avLst/>
        </a:prstGeom>
      </xdr:spPr>
    </xdr:pic>
    <xdr:clientData/>
  </xdr:twoCellAnchor>
  <xdr:twoCellAnchor editAs="oneCell">
    <xdr:from>
      <xdr:col>2</xdr:col>
      <xdr:colOff>107154</xdr:colOff>
      <xdr:row>13</xdr:row>
      <xdr:rowOff>559593</xdr:rowOff>
    </xdr:from>
    <xdr:to>
      <xdr:col>2</xdr:col>
      <xdr:colOff>3140871</xdr:colOff>
      <xdr:row>13</xdr:row>
      <xdr:rowOff>1202531</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a:stretch>
          <a:fillRect/>
        </a:stretch>
      </xdr:blipFill>
      <xdr:spPr>
        <a:xfrm>
          <a:off x="1452560" y="31563468"/>
          <a:ext cx="3033717" cy="642938"/>
        </a:xfrm>
        <a:prstGeom prst="rect">
          <a:avLst/>
        </a:prstGeom>
      </xdr:spPr>
    </xdr:pic>
    <xdr:clientData/>
  </xdr:twoCellAnchor>
  <xdr:twoCellAnchor editAs="oneCell">
    <xdr:from>
      <xdr:col>2</xdr:col>
      <xdr:colOff>95250</xdr:colOff>
      <xdr:row>14</xdr:row>
      <xdr:rowOff>631034</xdr:rowOff>
    </xdr:from>
    <xdr:to>
      <xdr:col>2</xdr:col>
      <xdr:colOff>3140333</xdr:colOff>
      <xdr:row>14</xdr:row>
      <xdr:rowOff>1035846</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a:stretch>
          <a:fillRect/>
        </a:stretch>
      </xdr:blipFill>
      <xdr:spPr>
        <a:xfrm>
          <a:off x="1440656" y="12263440"/>
          <a:ext cx="3045083" cy="404812"/>
        </a:xfrm>
        <a:prstGeom prst="rect">
          <a:avLst/>
        </a:prstGeom>
      </xdr:spPr>
    </xdr:pic>
    <xdr:clientData/>
  </xdr:twoCellAnchor>
  <xdr:twoCellAnchor editAs="oneCell">
    <xdr:from>
      <xdr:col>2</xdr:col>
      <xdr:colOff>1012032</xdr:colOff>
      <xdr:row>17</xdr:row>
      <xdr:rowOff>47627</xdr:rowOff>
    </xdr:from>
    <xdr:to>
      <xdr:col>2</xdr:col>
      <xdr:colOff>2136270</xdr:colOff>
      <xdr:row>17</xdr:row>
      <xdr:rowOff>2000251</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stretch>
          <a:fillRect/>
        </a:stretch>
      </xdr:blipFill>
      <xdr:spPr>
        <a:xfrm>
          <a:off x="2357438" y="39290627"/>
          <a:ext cx="1124238" cy="1952624"/>
        </a:xfrm>
        <a:prstGeom prst="rect">
          <a:avLst/>
        </a:prstGeom>
      </xdr:spPr>
    </xdr:pic>
    <xdr:clientData/>
  </xdr:twoCellAnchor>
  <xdr:twoCellAnchor editAs="oneCell">
    <xdr:from>
      <xdr:col>2</xdr:col>
      <xdr:colOff>571500</xdr:colOff>
      <xdr:row>19</xdr:row>
      <xdr:rowOff>83345</xdr:rowOff>
    </xdr:from>
    <xdr:to>
      <xdr:col>2</xdr:col>
      <xdr:colOff>2822717</xdr:colOff>
      <xdr:row>19</xdr:row>
      <xdr:rowOff>1905001</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1916906" y="43445908"/>
          <a:ext cx="2251217" cy="1821656"/>
        </a:xfrm>
        <a:prstGeom prst="rect">
          <a:avLst/>
        </a:prstGeom>
      </xdr:spPr>
    </xdr:pic>
    <xdr:clientData/>
  </xdr:twoCellAnchor>
  <xdr:twoCellAnchor editAs="oneCell">
    <xdr:from>
      <xdr:col>2</xdr:col>
      <xdr:colOff>631031</xdr:colOff>
      <xdr:row>21</xdr:row>
      <xdr:rowOff>95250</xdr:rowOff>
    </xdr:from>
    <xdr:to>
      <xdr:col>2</xdr:col>
      <xdr:colOff>2702718</xdr:colOff>
      <xdr:row>21</xdr:row>
      <xdr:rowOff>1920032</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stretch>
          <a:fillRect/>
        </a:stretch>
      </xdr:blipFill>
      <xdr:spPr>
        <a:xfrm>
          <a:off x="1976437" y="51696938"/>
          <a:ext cx="2071687" cy="1824782"/>
        </a:xfrm>
        <a:prstGeom prst="rect">
          <a:avLst/>
        </a:prstGeom>
      </xdr:spPr>
    </xdr:pic>
    <xdr:clientData/>
  </xdr:twoCellAnchor>
  <xdr:twoCellAnchor editAs="oneCell">
    <xdr:from>
      <xdr:col>2</xdr:col>
      <xdr:colOff>1000127</xdr:colOff>
      <xdr:row>23</xdr:row>
      <xdr:rowOff>59532</xdr:rowOff>
    </xdr:from>
    <xdr:to>
      <xdr:col>2</xdr:col>
      <xdr:colOff>2226469</xdr:colOff>
      <xdr:row>23</xdr:row>
      <xdr:rowOff>2036444</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1"/>
        <a:stretch>
          <a:fillRect/>
        </a:stretch>
      </xdr:blipFill>
      <xdr:spPr>
        <a:xfrm>
          <a:off x="2345533" y="55887938"/>
          <a:ext cx="1226342" cy="1976912"/>
        </a:xfrm>
        <a:prstGeom prst="rect">
          <a:avLst/>
        </a:prstGeom>
      </xdr:spPr>
    </xdr:pic>
    <xdr:clientData/>
  </xdr:twoCellAnchor>
  <xdr:twoCellAnchor editAs="oneCell">
    <xdr:from>
      <xdr:col>2</xdr:col>
      <xdr:colOff>345282</xdr:colOff>
      <xdr:row>22</xdr:row>
      <xdr:rowOff>428625</xdr:rowOff>
    </xdr:from>
    <xdr:to>
      <xdr:col>2</xdr:col>
      <xdr:colOff>2879788</xdr:colOff>
      <xdr:row>22</xdr:row>
      <xdr:rowOff>1785937</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2"/>
        <a:stretch>
          <a:fillRect/>
        </a:stretch>
      </xdr:blipFill>
      <xdr:spPr>
        <a:xfrm>
          <a:off x="1690688" y="33432750"/>
          <a:ext cx="2534506" cy="1357312"/>
        </a:xfrm>
        <a:prstGeom prst="rect">
          <a:avLst/>
        </a:prstGeom>
      </xdr:spPr>
    </xdr:pic>
    <xdr:clientData/>
  </xdr:twoCellAnchor>
  <xdr:twoCellAnchor editAs="oneCell">
    <xdr:from>
      <xdr:col>2</xdr:col>
      <xdr:colOff>95250</xdr:colOff>
      <xdr:row>20</xdr:row>
      <xdr:rowOff>559593</xdr:rowOff>
    </xdr:from>
    <xdr:to>
      <xdr:col>2</xdr:col>
      <xdr:colOff>3138072</xdr:colOff>
      <xdr:row>20</xdr:row>
      <xdr:rowOff>1547812</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3"/>
        <a:stretch>
          <a:fillRect/>
        </a:stretch>
      </xdr:blipFill>
      <xdr:spPr>
        <a:xfrm>
          <a:off x="1440656" y="25324593"/>
          <a:ext cx="3042822" cy="988219"/>
        </a:xfrm>
        <a:prstGeom prst="rect">
          <a:avLst/>
        </a:prstGeom>
      </xdr:spPr>
    </xdr:pic>
    <xdr:clientData/>
  </xdr:twoCellAnchor>
  <xdr:twoCellAnchor editAs="oneCell">
    <xdr:from>
      <xdr:col>2</xdr:col>
      <xdr:colOff>119063</xdr:colOff>
      <xdr:row>18</xdr:row>
      <xdr:rowOff>619125</xdr:rowOff>
    </xdr:from>
    <xdr:to>
      <xdr:col>2</xdr:col>
      <xdr:colOff>3152551</xdr:colOff>
      <xdr:row>18</xdr:row>
      <xdr:rowOff>1357312</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4"/>
        <a:stretch>
          <a:fillRect/>
        </a:stretch>
      </xdr:blipFill>
      <xdr:spPr>
        <a:xfrm>
          <a:off x="1464469" y="21264563"/>
          <a:ext cx="3033488" cy="738187"/>
        </a:xfrm>
        <a:prstGeom prst="rect">
          <a:avLst/>
        </a:prstGeom>
      </xdr:spPr>
    </xdr:pic>
    <xdr:clientData/>
  </xdr:twoCellAnchor>
  <xdr:twoCellAnchor editAs="oneCell">
    <xdr:from>
      <xdr:col>2</xdr:col>
      <xdr:colOff>1107283</xdr:colOff>
      <xdr:row>16</xdr:row>
      <xdr:rowOff>47625</xdr:rowOff>
    </xdr:from>
    <xdr:to>
      <xdr:col>2</xdr:col>
      <xdr:colOff>2138134</xdr:colOff>
      <xdr:row>16</xdr:row>
      <xdr:rowOff>1881188</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5"/>
        <a:stretch>
          <a:fillRect/>
        </a:stretch>
      </xdr:blipFill>
      <xdr:spPr>
        <a:xfrm>
          <a:off x="2452689" y="16573500"/>
          <a:ext cx="1030851" cy="1833563"/>
        </a:xfrm>
        <a:prstGeom prst="rect">
          <a:avLst/>
        </a:prstGeom>
      </xdr:spPr>
    </xdr:pic>
    <xdr:clientData/>
  </xdr:twoCellAnchor>
  <xdr:twoCellAnchor editAs="oneCell">
    <xdr:from>
      <xdr:col>2</xdr:col>
      <xdr:colOff>821530</xdr:colOff>
      <xdr:row>15</xdr:row>
      <xdr:rowOff>83342</xdr:rowOff>
    </xdr:from>
    <xdr:to>
      <xdr:col>2</xdr:col>
      <xdr:colOff>2325340</xdr:colOff>
      <xdr:row>15</xdr:row>
      <xdr:rowOff>1976436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6"/>
        <a:stretch>
          <a:fillRect/>
        </a:stretch>
      </xdr:blipFill>
      <xdr:spPr>
        <a:xfrm>
          <a:off x="2166936" y="14549436"/>
          <a:ext cx="1503810" cy="1893094"/>
        </a:xfrm>
        <a:prstGeom prst="rect">
          <a:avLst/>
        </a:prstGeom>
      </xdr:spPr>
    </xdr:pic>
    <xdr:clientData/>
  </xdr:twoCellAnchor>
  <xdr:oneCellAnchor>
    <xdr:from>
      <xdr:col>7</xdr:col>
      <xdr:colOff>11909</xdr:colOff>
      <xdr:row>9</xdr:row>
      <xdr:rowOff>0</xdr:rowOff>
    </xdr:from>
    <xdr:ext cx="184731" cy="264560"/>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3426284" y="1889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2</xdr:col>
      <xdr:colOff>1047750</xdr:colOff>
      <xdr:row>9</xdr:row>
      <xdr:rowOff>222250</xdr:rowOff>
    </xdr:from>
    <xdr:to>
      <xdr:col>2</xdr:col>
      <xdr:colOff>2432537</xdr:colOff>
      <xdr:row>9</xdr:row>
      <xdr:rowOff>1936748</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a:stretch>
          <a:fillRect/>
        </a:stretch>
      </xdr:blipFill>
      <xdr:spPr>
        <a:xfrm>
          <a:off x="2397125" y="4079875"/>
          <a:ext cx="1384787" cy="1714498"/>
        </a:xfrm>
        <a:prstGeom prst="rect">
          <a:avLst/>
        </a:prstGeom>
      </xdr:spPr>
    </xdr:pic>
    <xdr:clientData/>
  </xdr:twoCellAnchor>
  <xdr:twoCellAnchor editAs="oneCell">
    <xdr:from>
      <xdr:col>2</xdr:col>
      <xdr:colOff>889001</xdr:colOff>
      <xdr:row>24</xdr:row>
      <xdr:rowOff>158750</xdr:rowOff>
    </xdr:from>
    <xdr:to>
      <xdr:col>2</xdr:col>
      <xdr:colOff>2159001</xdr:colOff>
      <xdr:row>24</xdr:row>
      <xdr:rowOff>1970223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2238376" y="34385250"/>
          <a:ext cx="1270000" cy="1811473"/>
        </a:xfrm>
        <a:prstGeom prst="rect">
          <a:avLst/>
        </a:prstGeom>
      </xdr:spPr>
    </xdr:pic>
    <xdr:clientData/>
  </xdr:twoCellAnchor>
  <xdr:twoCellAnchor editAs="oneCell">
    <xdr:from>
      <xdr:col>2</xdr:col>
      <xdr:colOff>984250</xdr:colOff>
      <xdr:row>25</xdr:row>
      <xdr:rowOff>333376</xdr:rowOff>
    </xdr:from>
    <xdr:to>
      <xdr:col>2</xdr:col>
      <xdr:colOff>1984375</xdr:colOff>
      <xdr:row>25</xdr:row>
      <xdr:rowOff>2047182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8"/>
        <a:stretch>
          <a:fillRect/>
        </a:stretch>
      </xdr:blipFill>
      <xdr:spPr>
        <a:xfrm>
          <a:off x="2333625" y="36718876"/>
          <a:ext cx="1000125" cy="1713806"/>
        </a:xfrm>
        <a:prstGeom prst="rect">
          <a:avLst/>
        </a:prstGeom>
      </xdr:spPr>
    </xdr:pic>
    <xdr:clientData/>
  </xdr:twoCellAnchor>
  <xdr:twoCellAnchor editAs="oneCell">
    <xdr:from>
      <xdr:col>2</xdr:col>
      <xdr:colOff>603250</xdr:colOff>
      <xdr:row>26</xdr:row>
      <xdr:rowOff>396875</xdr:rowOff>
    </xdr:from>
    <xdr:to>
      <xdr:col>2</xdr:col>
      <xdr:colOff>2492375</xdr:colOff>
      <xdr:row>26</xdr:row>
      <xdr:rowOff>1852430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a:stretch>
          <a:fillRect/>
        </a:stretch>
      </xdr:blipFill>
      <xdr:spPr>
        <a:xfrm>
          <a:off x="1952625" y="38941375"/>
          <a:ext cx="1889125" cy="1455555"/>
        </a:xfrm>
        <a:prstGeom prst="rect">
          <a:avLst/>
        </a:prstGeom>
      </xdr:spPr>
    </xdr:pic>
    <xdr:clientData/>
  </xdr:twoCellAnchor>
  <xdr:twoCellAnchor editAs="oneCell">
    <xdr:from>
      <xdr:col>2</xdr:col>
      <xdr:colOff>936625</xdr:colOff>
      <xdr:row>27</xdr:row>
      <xdr:rowOff>317500</xdr:rowOff>
    </xdr:from>
    <xdr:to>
      <xdr:col>2</xdr:col>
      <xdr:colOff>2222500</xdr:colOff>
      <xdr:row>27</xdr:row>
      <xdr:rowOff>1902305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0"/>
        <a:stretch>
          <a:fillRect/>
        </a:stretch>
      </xdr:blipFill>
      <xdr:spPr>
        <a:xfrm>
          <a:off x="2286000" y="41021000"/>
          <a:ext cx="1285875" cy="1584805"/>
        </a:xfrm>
        <a:prstGeom prst="rect">
          <a:avLst/>
        </a:prstGeom>
      </xdr:spPr>
    </xdr:pic>
    <xdr:clientData/>
  </xdr:twoCellAnchor>
  <xdr:twoCellAnchor editAs="oneCell">
    <xdr:from>
      <xdr:col>2</xdr:col>
      <xdr:colOff>603250</xdr:colOff>
      <xdr:row>28</xdr:row>
      <xdr:rowOff>349251</xdr:rowOff>
    </xdr:from>
    <xdr:to>
      <xdr:col>2</xdr:col>
      <xdr:colOff>2873375</xdr:colOff>
      <xdr:row>28</xdr:row>
      <xdr:rowOff>1763427</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1"/>
        <a:stretch>
          <a:fillRect/>
        </a:stretch>
      </xdr:blipFill>
      <xdr:spPr>
        <a:xfrm>
          <a:off x="1952625" y="43211751"/>
          <a:ext cx="2270125" cy="1414176"/>
        </a:xfrm>
        <a:prstGeom prst="rect">
          <a:avLst/>
        </a:prstGeom>
      </xdr:spPr>
    </xdr:pic>
    <xdr:clientData/>
  </xdr:twoCellAnchor>
  <xdr:twoCellAnchor editAs="oneCell">
    <xdr:from>
      <xdr:col>2</xdr:col>
      <xdr:colOff>635000</xdr:colOff>
      <xdr:row>29</xdr:row>
      <xdr:rowOff>396875</xdr:rowOff>
    </xdr:from>
    <xdr:to>
      <xdr:col>2</xdr:col>
      <xdr:colOff>2555875</xdr:colOff>
      <xdr:row>29</xdr:row>
      <xdr:rowOff>1896094</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2"/>
        <a:stretch>
          <a:fillRect/>
        </a:stretch>
      </xdr:blipFill>
      <xdr:spPr>
        <a:xfrm>
          <a:off x="1984375" y="45418375"/>
          <a:ext cx="1920875" cy="1499219"/>
        </a:xfrm>
        <a:prstGeom prst="rect">
          <a:avLst/>
        </a:prstGeom>
      </xdr:spPr>
    </xdr:pic>
    <xdr:clientData/>
  </xdr:twoCellAnchor>
  <xdr:twoCellAnchor editAs="oneCell">
    <xdr:from>
      <xdr:col>2</xdr:col>
      <xdr:colOff>698500</xdr:colOff>
      <xdr:row>30</xdr:row>
      <xdr:rowOff>206375</xdr:rowOff>
    </xdr:from>
    <xdr:to>
      <xdr:col>2</xdr:col>
      <xdr:colOff>2365375</xdr:colOff>
      <xdr:row>30</xdr:row>
      <xdr:rowOff>1813882</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3"/>
        <a:stretch>
          <a:fillRect/>
        </a:stretch>
      </xdr:blipFill>
      <xdr:spPr>
        <a:xfrm>
          <a:off x="2047875" y="47386875"/>
          <a:ext cx="1666875" cy="1607507"/>
        </a:xfrm>
        <a:prstGeom prst="rect">
          <a:avLst/>
        </a:prstGeom>
      </xdr:spPr>
    </xdr:pic>
    <xdr:clientData/>
  </xdr:twoCellAnchor>
  <xdr:twoCellAnchor editAs="oneCell">
    <xdr:from>
      <xdr:col>2</xdr:col>
      <xdr:colOff>555625</xdr:colOff>
      <xdr:row>31</xdr:row>
      <xdr:rowOff>127000</xdr:rowOff>
    </xdr:from>
    <xdr:to>
      <xdr:col>2</xdr:col>
      <xdr:colOff>2397125</xdr:colOff>
      <xdr:row>31</xdr:row>
      <xdr:rowOff>2119857</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4"/>
        <a:stretch>
          <a:fillRect/>
        </a:stretch>
      </xdr:blipFill>
      <xdr:spPr>
        <a:xfrm>
          <a:off x="1905000" y="49466500"/>
          <a:ext cx="1841500" cy="1992857"/>
        </a:xfrm>
        <a:prstGeom prst="rect">
          <a:avLst/>
        </a:prstGeom>
      </xdr:spPr>
    </xdr:pic>
    <xdr:clientData/>
  </xdr:twoCellAnchor>
  <xdr:twoCellAnchor editAs="oneCell">
    <xdr:from>
      <xdr:col>2</xdr:col>
      <xdr:colOff>793751</xdr:colOff>
      <xdr:row>32</xdr:row>
      <xdr:rowOff>158750</xdr:rowOff>
    </xdr:from>
    <xdr:to>
      <xdr:col>2</xdr:col>
      <xdr:colOff>2444751</xdr:colOff>
      <xdr:row>32</xdr:row>
      <xdr:rowOff>1839951</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5"/>
        <a:stretch>
          <a:fillRect/>
        </a:stretch>
      </xdr:blipFill>
      <xdr:spPr>
        <a:xfrm>
          <a:off x="2143126" y="51657250"/>
          <a:ext cx="1651000" cy="168120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743"/>
  <sheetViews>
    <sheetView tabSelected="1" zoomScale="60" zoomScaleNormal="60" zoomScaleSheetLayoutView="85" workbookViewId="0">
      <selection activeCell="K35" sqref="K35"/>
    </sheetView>
  </sheetViews>
  <sheetFormatPr baseColWidth="10" defaultColWidth="11.44140625" defaultRowHeight="18.75" customHeight="1" zeroHeight="1" x14ac:dyDescent="0.3"/>
  <cols>
    <col min="1" max="1" width="7.6640625" style="1" customWidth="1"/>
    <col min="2" max="2" width="12.5546875" style="1" customWidth="1"/>
    <col min="3" max="3" width="48.6640625" style="1" customWidth="1"/>
    <col min="4" max="4" width="20.88671875" style="1" hidden="1" customWidth="1"/>
    <col min="5" max="5" width="45.6640625" style="31" customWidth="1"/>
    <col min="6" max="6" width="48.6640625" style="1" customWidth="1"/>
    <col min="7" max="7" width="37.5546875" style="1" customWidth="1"/>
    <col min="8" max="8" width="7.5546875" style="1" customWidth="1"/>
    <col min="9" max="9" width="17.6640625" style="1" customWidth="1"/>
    <col min="10" max="10" width="20.6640625" style="1" customWidth="1"/>
    <col min="11" max="12" width="19.5546875" style="1" customWidth="1"/>
    <col min="13" max="13" width="10.5546875" style="1" customWidth="1"/>
    <col min="14" max="16383" width="11.44140625" style="1" hidden="1" customWidth="1"/>
    <col min="16384" max="16384" width="0.33203125" style="1" customWidth="1"/>
  </cols>
  <sheetData>
    <row r="1" spans="1:15 16381:16381" s="4" customFormat="1" ht="18.75" customHeight="1" x14ac:dyDescent="0.3">
      <c r="A1" s="5"/>
      <c r="B1" s="6"/>
      <c r="C1" s="6"/>
      <c r="D1" s="6"/>
      <c r="E1" s="29"/>
      <c r="F1" s="11"/>
      <c r="G1" s="45">
        <v>1896</v>
      </c>
      <c r="H1" s="7"/>
      <c r="I1" s="7"/>
      <c r="J1" s="7"/>
      <c r="K1" s="7"/>
      <c r="L1" s="7"/>
      <c r="M1" s="2"/>
      <c r="N1" s="3"/>
      <c r="O1" s="3"/>
      <c r="XFA1" s="4">
        <v>12</v>
      </c>
    </row>
    <row r="2" spans="1:15 16381:16381" s="4" customFormat="1" ht="18.75" customHeight="1" x14ac:dyDescent="0.3">
      <c r="A2" s="5"/>
      <c r="B2" s="72"/>
      <c r="C2" s="72"/>
      <c r="D2" s="6"/>
      <c r="E2" s="6"/>
      <c r="F2" s="11"/>
      <c r="G2" s="45">
        <v>20040495</v>
      </c>
      <c r="H2" s="7"/>
      <c r="I2" s="7"/>
      <c r="J2" s="7"/>
      <c r="K2" s="7"/>
      <c r="L2" s="7"/>
      <c r="M2" s="2"/>
      <c r="N2" s="3"/>
      <c r="O2" s="3"/>
    </row>
    <row r="3" spans="1:15 16381:16381" ht="18.75" customHeight="1" x14ac:dyDescent="0.6">
      <c r="A3" s="9"/>
      <c r="B3" s="72"/>
      <c r="C3" s="72"/>
      <c r="D3" s="6"/>
      <c r="E3" s="6"/>
      <c r="F3" s="12"/>
      <c r="G3" s="46">
        <v>44953</v>
      </c>
      <c r="H3" s="5"/>
      <c r="I3" s="5"/>
      <c r="J3" s="49"/>
      <c r="K3" s="48"/>
      <c r="L3" s="5"/>
    </row>
    <row r="4" spans="1:15 16381:16381" ht="15" x14ac:dyDescent="0.3">
      <c r="A4" s="9"/>
      <c r="B4" s="72"/>
      <c r="C4" s="72"/>
      <c r="D4" s="6"/>
      <c r="E4" s="6"/>
      <c r="F4" s="12"/>
      <c r="G4" s="55" t="s">
        <v>69</v>
      </c>
      <c r="H4" s="5"/>
      <c r="I4" s="5"/>
      <c r="J4" s="5"/>
      <c r="K4" s="5"/>
      <c r="L4" s="5"/>
    </row>
    <row r="5" spans="1:15 16381:16381" ht="15" x14ac:dyDescent="0.3">
      <c r="A5" s="9"/>
      <c r="B5" s="6"/>
      <c r="C5" s="6"/>
      <c r="D5" s="6"/>
      <c r="E5" s="6"/>
      <c r="F5" s="12"/>
      <c r="G5" s="55" t="s">
        <v>70</v>
      </c>
      <c r="H5" s="5"/>
      <c r="I5" s="5"/>
      <c r="J5" s="5"/>
      <c r="K5" s="5"/>
      <c r="L5" s="5"/>
    </row>
    <row r="6" spans="1:15 16381:16381" ht="14.4" x14ac:dyDescent="0.3">
      <c r="A6" s="9"/>
      <c r="B6" s="8"/>
      <c r="C6" s="8"/>
      <c r="D6" s="8"/>
      <c r="E6" s="30"/>
      <c r="F6" s="12"/>
      <c r="G6" s="47" t="s">
        <v>44</v>
      </c>
      <c r="H6" s="5"/>
      <c r="I6" s="5"/>
      <c r="J6" s="5"/>
      <c r="K6" s="5"/>
      <c r="L6" s="5"/>
    </row>
    <row r="7" spans="1:15 16381:16381" ht="19.5" customHeight="1" x14ac:dyDescent="0.3">
      <c r="A7" s="71" t="s">
        <v>0</v>
      </c>
      <c r="B7" s="71"/>
      <c r="C7" s="71"/>
      <c r="D7" s="71"/>
      <c r="E7" s="71"/>
      <c r="F7" s="71"/>
      <c r="G7" s="71"/>
      <c r="H7" s="71"/>
      <c r="I7" s="71"/>
      <c r="J7" s="71"/>
      <c r="K7" s="71"/>
      <c r="L7" s="71"/>
    </row>
    <row r="8" spans="1:15 16381:16381" ht="27" customHeight="1" x14ac:dyDescent="0.3">
      <c r="A8" s="39" t="s">
        <v>9</v>
      </c>
      <c r="B8" s="39" t="s">
        <v>1</v>
      </c>
      <c r="C8" s="39" t="s">
        <v>45</v>
      </c>
      <c r="D8" s="39" t="s">
        <v>42</v>
      </c>
      <c r="E8" s="40" t="s">
        <v>2</v>
      </c>
      <c r="F8" s="39" t="s">
        <v>41</v>
      </c>
      <c r="G8" s="41" t="s">
        <v>3</v>
      </c>
      <c r="H8" s="41" t="s">
        <v>4</v>
      </c>
      <c r="I8" s="41" t="s">
        <v>5</v>
      </c>
      <c r="J8" s="41" t="s">
        <v>6</v>
      </c>
      <c r="K8" s="41" t="s">
        <v>7</v>
      </c>
      <c r="L8" s="41" t="s">
        <v>8</v>
      </c>
    </row>
    <row r="9" spans="1:15 16381:16381" s="4" customFormat="1" ht="155.25" customHeight="1" x14ac:dyDescent="0.3">
      <c r="A9" s="61">
        <v>1</v>
      </c>
      <c r="B9" s="61">
        <v>1</v>
      </c>
      <c r="C9" s="62"/>
      <c r="D9" s="63"/>
      <c r="E9" s="64" t="s">
        <v>48</v>
      </c>
      <c r="F9" s="65" t="s">
        <v>49</v>
      </c>
      <c r="G9" s="66">
        <v>36000</v>
      </c>
      <c r="H9" s="67">
        <v>0.19</v>
      </c>
      <c r="I9" s="66">
        <f t="shared" ref="I9" si="0">+H9*G9</f>
        <v>6840</v>
      </c>
      <c r="J9" s="66">
        <f t="shared" ref="J9" si="1">+I9+G9</f>
        <v>42840</v>
      </c>
      <c r="K9" s="66">
        <f t="shared" ref="K9" si="2">+B9*G9</f>
        <v>36000</v>
      </c>
      <c r="L9" s="66">
        <f t="shared" ref="L9" si="3">+J9*B9</f>
        <v>42840</v>
      </c>
    </row>
    <row r="10" spans="1:15 16381:16381" s="56" customFormat="1" ht="155.25" customHeight="1" x14ac:dyDescent="0.3">
      <c r="B10" s="56">
        <v>1</v>
      </c>
      <c r="E10" s="57">
        <v>900517068</v>
      </c>
      <c r="F10" s="58" t="s">
        <v>82</v>
      </c>
      <c r="G10" s="66">
        <v>30000</v>
      </c>
      <c r="H10" s="67">
        <v>0.19</v>
      </c>
      <c r="I10" s="66">
        <f t="shared" ref="I10" si="4">+H10*G10</f>
        <v>5700</v>
      </c>
      <c r="J10" s="66">
        <f t="shared" ref="J10" si="5">+I10+G10</f>
        <v>35700</v>
      </c>
      <c r="K10" s="66">
        <f t="shared" ref="K10" si="6">+B10*G10</f>
        <v>30000</v>
      </c>
      <c r="L10" s="66">
        <f t="shared" ref="L10" si="7">+J10*B10</f>
        <v>35700</v>
      </c>
      <c r="M10" s="60"/>
    </row>
    <row r="11" spans="1:15 16381:16381" s="4" customFormat="1" ht="155.25" customHeight="1" x14ac:dyDescent="0.3">
      <c r="A11" s="61">
        <v>2</v>
      </c>
      <c r="B11" s="61">
        <v>1</v>
      </c>
      <c r="C11" s="62"/>
      <c r="D11" s="63"/>
      <c r="E11" s="64" t="s">
        <v>50</v>
      </c>
      <c r="F11" s="65" t="s">
        <v>51</v>
      </c>
      <c r="G11" s="66">
        <v>40000</v>
      </c>
      <c r="H11" s="67">
        <v>0.19</v>
      </c>
      <c r="I11" s="66">
        <f t="shared" ref="I11" si="8">+H11*G11</f>
        <v>7600</v>
      </c>
      <c r="J11" s="66">
        <f t="shared" ref="J11" si="9">+I11+G11</f>
        <v>47600</v>
      </c>
      <c r="K11" s="66">
        <f t="shared" ref="K11" si="10">+B11*G11</f>
        <v>40000</v>
      </c>
      <c r="L11" s="66">
        <f t="shared" ref="L11" si="11">+J11*B11</f>
        <v>47600</v>
      </c>
    </row>
    <row r="12" spans="1:15 16381:16381" s="4" customFormat="1" ht="155.25" customHeight="1" x14ac:dyDescent="0.3">
      <c r="A12" s="61">
        <v>3</v>
      </c>
      <c r="B12" s="61">
        <v>1</v>
      </c>
      <c r="C12" s="62"/>
      <c r="D12" s="63"/>
      <c r="E12" s="64" t="s">
        <v>52</v>
      </c>
      <c r="F12" s="65" t="s">
        <v>53</v>
      </c>
      <c r="G12" s="66">
        <v>50000</v>
      </c>
      <c r="H12" s="67">
        <v>0.19</v>
      </c>
      <c r="I12" s="66">
        <f t="shared" ref="I12" si="12">+H12*G12</f>
        <v>9500</v>
      </c>
      <c r="J12" s="66">
        <f t="shared" ref="J12" si="13">+I12+G12</f>
        <v>59500</v>
      </c>
      <c r="K12" s="66">
        <f t="shared" ref="K12" si="14">+B12*G12</f>
        <v>50000</v>
      </c>
      <c r="L12" s="66">
        <f t="shared" ref="L12" si="15">+J12*B12</f>
        <v>59500</v>
      </c>
    </row>
    <row r="13" spans="1:15 16381:16381" s="4" customFormat="1" ht="150" customHeight="1" x14ac:dyDescent="0.3">
      <c r="A13" s="61">
        <v>4</v>
      </c>
      <c r="B13" s="61">
        <v>1</v>
      </c>
      <c r="C13" s="62"/>
      <c r="D13" s="63"/>
      <c r="E13" s="64" t="s">
        <v>54</v>
      </c>
      <c r="F13" s="65" t="s">
        <v>55</v>
      </c>
      <c r="G13" s="66">
        <v>45000</v>
      </c>
      <c r="H13" s="67">
        <v>0.19</v>
      </c>
      <c r="I13" s="66">
        <f t="shared" ref="I13" si="16">+H13*G13</f>
        <v>8550</v>
      </c>
      <c r="J13" s="66">
        <f t="shared" ref="J13" si="17">+I13+G13</f>
        <v>53550</v>
      </c>
      <c r="K13" s="66">
        <f t="shared" ref="K13" si="18">+B13*G13</f>
        <v>45000</v>
      </c>
      <c r="L13" s="66">
        <f t="shared" ref="L13" si="19">+J13*B13</f>
        <v>53550</v>
      </c>
    </row>
    <row r="14" spans="1:15 16381:16381" s="4" customFormat="1" ht="150.75" customHeight="1" x14ac:dyDescent="0.3">
      <c r="A14" s="61">
        <v>5</v>
      </c>
      <c r="B14" s="61">
        <v>1</v>
      </c>
      <c r="C14" s="62"/>
      <c r="D14" s="63"/>
      <c r="E14" s="64" t="s">
        <v>56</v>
      </c>
      <c r="F14" s="65" t="s">
        <v>57</v>
      </c>
      <c r="G14" s="66">
        <v>40000</v>
      </c>
      <c r="H14" s="67">
        <v>0.19</v>
      </c>
      <c r="I14" s="66">
        <f t="shared" ref="I14" si="20">+H14*G14</f>
        <v>7600</v>
      </c>
      <c r="J14" s="66">
        <f t="shared" ref="J14" si="21">+I14+G14</f>
        <v>47600</v>
      </c>
      <c r="K14" s="66">
        <f t="shared" ref="K14" si="22">+B14*G14</f>
        <v>40000</v>
      </c>
      <c r="L14" s="66">
        <f t="shared" ref="L14" si="23">+J14*B14</f>
        <v>47600</v>
      </c>
    </row>
    <row r="15" spans="1:15 16381:16381" s="4" customFormat="1" ht="147" customHeight="1" x14ac:dyDescent="0.3">
      <c r="A15" s="61">
        <v>6</v>
      </c>
      <c r="B15" s="61">
        <v>1</v>
      </c>
      <c r="C15" s="62"/>
      <c r="D15" s="63"/>
      <c r="E15" s="64" t="s">
        <v>58</v>
      </c>
      <c r="F15" s="65" t="s">
        <v>59</v>
      </c>
      <c r="G15" s="66">
        <v>14000</v>
      </c>
      <c r="H15" s="67">
        <v>0.19</v>
      </c>
      <c r="I15" s="66">
        <f t="shared" ref="I15" si="24">+H15*G15</f>
        <v>2660</v>
      </c>
      <c r="J15" s="66">
        <f t="shared" ref="J15" si="25">+I15+G15</f>
        <v>16660</v>
      </c>
      <c r="K15" s="66">
        <f t="shared" ref="K15" si="26">+B15*G15</f>
        <v>14000</v>
      </c>
      <c r="L15" s="66">
        <f t="shared" ref="L15" si="27">+J15*B15</f>
        <v>16660</v>
      </c>
    </row>
    <row r="16" spans="1:15 16381:16381" s="4" customFormat="1" ht="162" customHeight="1" x14ac:dyDescent="0.3">
      <c r="A16" s="61">
        <v>7</v>
      </c>
      <c r="B16" s="61">
        <v>1</v>
      </c>
      <c r="C16" s="62"/>
      <c r="D16" s="63"/>
      <c r="E16" s="64" t="s">
        <v>79</v>
      </c>
      <c r="F16" s="65" t="s">
        <v>80</v>
      </c>
      <c r="G16" s="66">
        <v>19000</v>
      </c>
      <c r="H16" s="67">
        <v>0.19</v>
      </c>
      <c r="I16" s="66">
        <f t="shared" ref="I16" si="28">+H16*G16</f>
        <v>3610</v>
      </c>
      <c r="J16" s="66">
        <f t="shared" ref="J16" si="29">+I16+G16</f>
        <v>22610</v>
      </c>
      <c r="K16" s="66">
        <f t="shared" ref="K16" si="30">+B16*G16</f>
        <v>19000</v>
      </c>
      <c r="L16" s="66">
        <f t="shared" ref="L16" si="31">+J16*B16</f>
        <v>22610</v>
      </c>
    </row>
    <row r="17" spans="1:12" s="4" customFormat="1" ht="162" customHeight="1" x14ac:dyDescent="0.3">
      <c r="A17" s="61">
        <v>8</v>
      </c>
      <c r="B17" s="61">
        <v>1</v>
      </c>
      <c r="C17" s="62">
        <v>20000840</v>
      </c>
      <c r="D17" s="63"/>
      <c r="E17" s="64" t="s">
        <v>77</v>
      </c>
      <c r="F17" s="65" t="s">
        <v>78</v>
      </c>
      <c r="G17" s="66">
        <v>112000</v>
      </c>
      <c r="H17" s="67">
        <v>0.19</v>
      </c>
      <c r="I17" s="66">
        <f t="shared" ref="I17" si="32">+H17*G17</f>
        <v>21280</v>
      </c>
      <c r="J17" s="66">
        <f t="shared" ref="J17" si="33">+I17+G17</f>
        <v>133280</v>
      </c>
      <c r="K17" s="66">
        <f t="shared" ref="K17" si="34">+B17*G17</f>
        <v>112000</v>
      </c>
      <c r="L17" s="66">
        <f t="shared" ref="L17" si="35">+J17*B17</f>
        <v>133280</v>
      </c>
    </row>
    <row r="18" spans="1:12" s="4" customFormat="1" ht="162" customHeight="1" x14ac:dyDescent="0.3">
      <c r="A18" s="61">
        <v>9</v>
      </c>
      <c r="B18" s="61">
        <v>1</v>
      </c>
      <c r="C18" s="62"/>
      <c r="D18" s="63"/>
      <c r="E18" s="64" t="s">
        <v>60</v>
      </c>
      <c r="F18" s="65" t="s">
        <v>61</v>
      </c>
      <c r="G18" s="66">
        <v>120000</v>
      </c>
      <c r="H18" s="67">
        <v>0.19</v>
      </c>
      <c r="I18" s="66">
        <f t="shared" ref="I18:I19" si="36">+H18*G18</f>
        <v>22800</v>
      </c>
      <c r="J18" s="66">
        <f t="shared" ref="J18:J19" si="37">+I18+G18</f>
        <v>142800</v>
      </c>
      <c r="K18" s="66">
        <f t="shared" ref="K18:K19" si="38">+B18*G18</f>
        <v>120000</v>
      </c>
      <c r="L18" s="66">
        <f t="shared" ref="L18:L19" si="39">+J18*B18</f>
        <v>142800</v>
      </c>
    </row>
    <row r="19" spans="1:12" s="4" customFormat="1" ht="162" customHeight="1" x14ac:dyDescent="0.3">
      <c r="A19" s="61">
        <v>10</v>
      </c>
      <c r="B19" s="61">
        <v>1</v>
      </c>
      <c r="C19" s="62"/>
      <c r="D19" s="63"/>
      <c r="E19" s="64" t="s">
        <v>75</v>
      </c>
      <c r="F19" s="65" t="s">
        <v>76</v>
      </c>
      <c r="G19" s="66">
        <v>16000</v>
      </c>
      <c r="H19" s="67">
        <v>0.19</v>
      </c>
      <c r="I19" s="66">
        <f t="shared" si="36"/>
        <v>3040</v>
      </c>
      <c r="J19" s="66">
        <f t="shared" si="37"/>
        <v>19040</v>
      </c>
      <c r="K19" s="66">
        <f t="shared" si="38"/>
        <v>16000</v>
      </c>
      <c r="L19" s="66">
        <f t="shared" si="39"/>
        <v>19040</v>
      </c>
    </row>
    <row r="20" spans="1:12" s="4" customFormat="1" ht="162" customHeight="1" x14ac:dyDescent="0.3">
      <c r="A20" s="61">
        <v>11</v>
      </c>
      <c r="B20" s="61">
        <v>1</v>
      </c>
      <c r="C20" s="62"/>
      <c r="D20" s="63"/>
      <c r="E20" s="64" t="s">
        <v>62</v>
      </c>
      <c r="F20" s="65" t="s">
        <v>63</v>
      </c>
      <c r="G20" s="66">
        <v>7000</v>
      </c>
      <c r="H20" s="67">
        <v>0.19</v>
      </c>
      <c r="I20" s="66">
        <f t="shared" ref="I20" si="40">+H20*G20</f>
        <v>1330</v>
      </c>
      <c r="J20" s="66">
        <f t="shared" ref="J20" si="41">+I20+G20</f>
        <v>8330</v>
      </c>
      <c r="K20" s="66">
        <f t="shared" ref="K20" si="42">+B20*G20</f>
        <v>7000</v>
      </c>
      <c r="L20" s="66">
        <f t="shared" ref="L20" si="43">+J20*B20</f>
        <v>8330</v>
      </c>
    </row>
    <row r="21" spans="1:12" s="4" customFormat="1" ht="162" customHeight="1" x14ac:dyDescent="0.3">
      <c r="A21" s="61">
        <v>12</v>
      </c>
      <c r="B21" s="61">
        <v>1</v>
      </c>
      <c r="C21" s="62"/>
      <c r="D21" s="63"/>
      <c r="E21" s="64" t="s">
        <v>73</v>
      </c>
      <c r="F21" s="65" t="s">
        <v>74</v>
      </c>
      <c r="G21" s="66">
        <v>39000</v>
      </c>
      <c r="H21" s="67">
        <v>0.19</v>
      </c>
      <c r="I21" s="66">
        <f t="shared" ref="I21" si="44">+H21*G21</f>
        <v>7410</v>
      </c>
      <c r="J21" s="66">
        <f t="shared" ref="J21" si="45">+I21+G21</f>
        <v>46410</v>
      </c>
      <c r="K21" s="66">
        <f t="shared" ref="K21" si="46">+B21*G21</f>
        <v>39000</v>
      </c>
      <c r="L21" s="66">
        <f t="shared" ref="L21" si="47">+J21*B21</f>
        <v>46410</v>
      </c>
    </row>
    <row r="22" spans="1:12" s="4" customFormat="1" ht="162" customHeight="1" x14ac:dyDescent="0.3">
      <c r="A22" s="61">
        <v>13</v>
      </c>
      <c r="B22" s="61">
        <v>1</v>
      </c>
      <c r="C22" s="62"/>
      <c r="D22" s="63"/>
      <c r="E22" s="64" t="s">
        <v>65</v>
      </c>
      <c r="F22" s="65" t="s">
        <v>66</v>
      </c>
      <c r="G22" s="66">
        <v>311000</v>
      </c>
      <c r="H22" s="67">
        <v>0.19</v>
      </c>
      <c r="I22" s="66">
        <f t="shared" ref="I22" si="48">+H22*G22</f>
        <v>59090</v>
      </c>
      <c r="J22" s="66">
        <f t="shared" ref="J22" si="49">+I22+G22</f>
        <v>370090</v>
      </c>
      <c r="K22" s="66">
        <f t="shared" ref="K22" si="50">+B22*G22</f>
        <v>311000</v>
      </c>
      <c r="L22" s="66">
        <f t="shared" ref="L22" si="51">+J22*B22</f>
        <v>370090</v>
      </c>
    </row>
    <row r="23" spans="1:12" s="4" customFormat="1" ht="170.25" customHeight="1" x14ac:dyDescent="0.3">
      <c r="A23" s="61">
        <v>14</v>
      </c>
      <c r="B23" s="61">
        <v>1</v>
      </c>
      <c r="C23" s="62"/>
      <c r="D23" s="63"/>
      <c r="E23" s="64" t="s">
        <v>71</v>
      </c>
      <c r="F23" s="65" t="s">
        <v>72</v>
      </c>
      <c r="G23" s="66">
        <v>97000</v>
      </c>
      <c r="H23" s="67">
        <v>0.19</v>
      </c>
      <c r="I23" s="66">
        <f t="shared" ref="I23" si="52">+H23*G23</f>
        <v>18430</v>
      </c>
      <c r="J23" s="66">
        <f t="shared" ref="J23" si="53">+I23+G23</f>
        <v>115430</v>
      </c>
      <c r="K23" s="66">
        <f t="shared" ref="K23" si="54">+B23*G23</f>
        <v>97000</v>
      </c>
      <c r="L23" s="66">
        <f t="shared" ref="L23" si="55">+J23*B23</f>
        <v>115430</v>
      </c>
    </row>
    <row r="24" spans="1:12" s="4" customFormat="1" ht="170.25" customHeight="1" x14ac:dyDescent="0.3">
      <c r="A24" s="61">
        <v>15</v>
      </c>
      <c r="B24" s="61">
        <v>1</v>
      </c>
      <c r="C24" s="62"/>
      <c r="D24" s="63"/>
      <c r="E24" s="64" t="s">
        <v>67</v>
      </c>
      <c r="F24" s="65" t="s">
        <v>68</v>
      </c>
      <c r="G24" s="66">
        <v>180000</v>
      </c>
      <c r="H24" s="67">
        <v>0.19</v>
      </c>
      <c r="I24" s="66">
        <f t="shared" ref="I24" si="56">+H24*G24</f>
        <v>34200</v>
      </c>
      <c r="J24" s="66">
        <f t="shared" ref="J24" si="57">+I24+G24</f>
        <v>214200</v>
      </c>
      <c r="K24" s="66">
        <f t="shared" ref="K24" si="58">+B24*G24</f>
        <v>180000</v>
      </c>
      <c r="L24" s="66">
        <f t="shared" ref="L24" si="59">+J24*B24</f>
        <v>214200</v>
      </c>
    </row>
    <row r="25" spans="1:12" s="4" customFormat="1" ht="170.25" customHeight="1" x14ac:dyDescent="0.3">
      <c r="A25" s="61"/>
      <c r="B25" s="61">
        <v>5</v>
      </c>
      <c r="C25" s="62"/>
      <c r="D25" s="63"/>
      <c r="E25" s="59" t="s">
        <v>83</v>
      </c>
      <c r="F25" s="58" t="s">
        <v>84</v>
      </c>
      <c r="G25" s="66">
        <v>325000</v>
      </c>
      <c r="H25" s="67">
        <v>0.19</v>
      </c>
      <c r="I25" s="66">
        <f t="shared" ref="I25:I26" si="60">+H25*G25</f>
        <v>61750</v>
      </c>
      <c r="J25" s="66">
        <f t="shared" ref="J25:J26" si="61">+I25+G25</f>
        <v>386750</v>
      </c>
      <c r="K25" s="66">
        <f t="shared" ref="K25:K26" si="62">+B25*G25</f>
        <v>1625000</v>
      </c>
      <c r="L25" s="66">
        <f t="shared" ref="L25:L26" si="63">+J25*B25</f>
        <v>1933750</v>
      </c>
    </row>
    <row r="26" spans="1:12" s="4" customFormat="1" ht="170.25" customHeight="1" x14ac:dyDescent="0.3">
      <c r="A26" s="61"/>
      <c r="B26" s="61">
        <v>6</v>
      </c>
      <c r="C26" s="62"/>
      <c r="D26" s="63"/>
      <c r="E26" s="59" t="s">
        <v>85</v>
      </c>
      <c r="F26" s="58" t="s">
        <v>86</v>
      </c>
      <c r="G26" s="66">
        <v>40000</v>
      </c>
      <c r="H26" s="67">
        <v>0.19</v>
      </c>
      <c r="I26" s="66">
        <f t="shared" si="60"/>
        <v>7600</v>
      </c>
      <c r="J26" s="66">
        <f t="shared" si="61"/>
        <v>47600</v>
      </c>
      <c r="K26" s="66">
        <f t="shared" si="62"/>
        <v>240000</v>
      </c>
      <c r="L26" s="66">
        <f t="shared" si="63"/>
        <v>285600</v>
      </c>
    </row>
    <row r="27" spans="1:12" s="4" customFormat="1" ht="170.25" customHeight="1" x14ac:dyDescent="0.3">
      <c r="A27" s="61"/>
      <c r="B27" s="61">
        <v>11</v>
      </c>
      <c r="C27" s="62"/>
      <c r="D27" s="63"/>
      <c r="E27" s="59" t="s">
        <v>87</v>
      </c>
      <c r="F27" s="58" t="s">
        <v>88</v>
      </c>
      <c r="G27" s="66">
        <v>111000</v>
      </c>
      <c r="H27" s="67">
        <v>0.19</v>
      </c>
      <c r="I27" s="66">
        <f t="shared" ref="I27:I29" si="64">+H27*G27</f>
        <v>21090</v>
      </c>
      <c r="J27" s="66">
        <f t="shared" ref="J27:J29" si="65">+I27+G27</f>
        <v>132090</v>
      </c>
      <c r="K27" s="66">
        <f t="shared" ref="K27:K29" si="66">+B27*G27</f>
        <v>1221000</v>
      </c>
      <c r="L27" s="66">
        <f t="shared" ref="L27:L29" si="67">+J27*B27</f>
        <v>1452990</v>
      </c>
    </row>
    <row r="28" spans="1:12" s="4" customFormat="1" ht="170.25" customHeight="1" x14ac:dyDescent="0.3">
      <c r="A28" s="61"/>
      <c r="B28" s="61">
        <v>12</v>
      </c>
      <c r="C28" s="62"/>
      <c r="D28" s="63"/>
      <c r="E28" s="59" t="s">
        <v>89</v>
      </c>
      <c r="F28" s="58" t="s">
        <v>90</v>
      </c>
      <c r="G28" s="66">
        <v>33000</v>
      </c>
      <c r="H28" s="67">
        <v>0.19</v>
      </c>
      <c r="I28" s="66">
        <f t="shared" si="64"/>
        <v>6270</v>
      </c>
      <c r="J28" s="66">
        <f t="shared" si="65"/>
        <v>39270</v>
      </c>
      <c r="K28" s="66">
        <f t="shared" si="66"/>
        <v>396000</v>
      </c>
      <c r="L28" s="66">
        <f t="shared" si="67"/>
        <v>471240</v>
      </c>
    </row>
    <row r="29" spans="1:12" s="4" customFormat="1" ht="170.25" customHeight="1" x14ac:dyDescent="0.3">
      <c r="A29" s="61"/>
      <c r="B29" s="61">
        <v>13</v>
      </c>
      <c r="C29" s="62"/>
      <c r="D29" s="63"/>
      <c r="E29" s="59" t="s">
        <v>91</v>
      </c>
      <c r="F29" s="58" t="s">
        <v>92</v>
      </c>
      <c r="G29" s="66">
        <v>403000</v>
      </c>
      <c r="H29" s="67">
        <v>0.19</v>
      </c>
      <c r="I29" s="66">
        <f t="shared" si="64"/>
        <v>76570</v>
      </c>
      <c r="J29" s="66">
        <f t="shared" si="65"/>
        <v>479570</v>
      </c>
      <c r="K29" s="66">
        <f t="shared" si="66"/>
        <v>5239000</v>
      </c>
      <c r="L29" s="66">
        <f t="shared" si="67"/>
        <v>6234410</v>
      </c>
    </row>
    <row r="30" spans="1:12" s="4" customFormat="1" ht="170.25" customHeight="1" x14ac:dyDescent="0.3">
      <c r="A30" s="61"/>
      <c r="B30" s="61">
        <v>13</v>
      </c>
      <c r="C30" s="62"/>
      <c r="D30" s="63"/>
      <c r="E30" s="59" t="s">
        <v>93</v>
      </c>
      <c r="F30" s="58" t="s">
        <v>94</v>
      </c>
      <c r="G30" s="66">
        <v>175000</v>
      </c>
      <c r="H30" s="67">
        <v>0.19</v>
      </c>
      <c r="I30" s="66">
        <f t="shared" ref="I30" si="68">+H30*G30</f>
        <v>33250</v>
      </c>
      <c r="J30" s="66">
        <f t="shared" ref="J30" si="69">+I30+G30</f>
        <v>208250</v>
      </c>
      <c r="K30" s="66">
        <f t="shared" ref="K30" si="70">+B30*G30</f>
        <v>2275000</v>
      </c>
      <c r="L30" s="66">
        <f t="shared" ref="L30" si="71">+J30*B30</f>
        <v>2707250</v>
      </c>
    </row>
    <row r="31" spans="1:12" s="4" customFormat="1" ht="170.25" customHeight="1" x14ac:dyDescent="0.3">
      <c r="A31" s="61"/>
      <c r="B31" s="61">
        <v>14</v>
      </c>
      <c r="C31" s="62"/>
      <c r="D31" s="63"/>
      <c r="E31" s="59" t="s">
        <v>95</v>
      </c>
      <c r="F31" s="58" t="s">
        <v>96</v>
      </c>
      <c r="G31" s="66">
        <v>261500</v>
      </c>
      <c r="H31" s="67">
        <v>0.19</v>
      </c>
      <c r="I31" s="66">
        <f t="shared" ref="I31:I32" si="72">+H31*G31</f>
        <v>49685</v>
      </c>
      <c r="J31" s="66">
        <f t="shared" ref="J31:J32" si="73">+I31+G31</f>
        <v>311185</v>
      </c>
      <c r="K31" s="66">
        <f t="shared" ref="K31:K32" si="74">+B31*G31</f>
        <v>3661000</v>
      </c>
      <c r="L31" s="66">
        <f t="shared" ref="L31:L32" si="75">+J31*B31</f>
        <v>4356590</v>
      </c>
    </row>
    <row r="32" spans="1:12" s="4" customFormat="1" ht="170.25" customHeight="1" x14ac:dyDescent="0.3">
      <c r="A32" s="61"/>
      <c r="B32" s="61">
        <v>15</v>
      </c>
      <c r="C32" s="62"/>
      <c r="D32" s="63"/>
      <c r="E32" s="59" t="s">
        <v>97</v>
      </c>
      <c r="F32" s="58" t="s">
        <v>98</v>
      </c>
      <c r="G32" s="66">
        <v>97000</v>
      </c>
      <c r="H32" s="67">
        <v>0.19</v>
      </c>
      <c r="I32" s="66">
        <f t="shared" si="72"/>
        <v>18430</v>
      </c>
      <c r="J32" s="66">
        <f t="shared" si="73"/>
        <v>115430</v>
      </c>
      <c r="K32" s="66">
        <f t="shared" si="74"/>
        <v>1455000</v>
      </c>
      <c r="L32" s="66">
        <f t="shared" si="75"/>
        <v>1731450</v>
      </c>
    </row>
    <row r="33" spans="1:13" s="4" customFormat="1" ht="170.25" customHeight="1" x14ac:dyDescent="0.3">
      <c r="A33" s="61"/>
      <c r="B33" s="61">
        <v>16</v>
      </c>
      <c r="C33" s="62"/>
      <c r="D33" s="63"/>
      <c r="E33" s="59" t="s">
        <v>99</v>
      </c>
      <c r="F33" s="58" t="s">
        <v>100</v>
      </c>
      <c r="G33" s="66">
        <v>20000</v>
      </c>
      <c r="H33" s="67">
        <v>0.19</v>
      </c>
      <c r="I33" s="66">
        <f t="shared" ref="I33" si="76">+H33*G33</f>
        <v>3800</v>
      </c>
      <c r="J33" s="66">
        <f t="shared" ref="J33" si="77">+I33+G33</f>
        <v>23800</v>
      </c>
      <c r="K33" s="66">
        <f t="shared" ref="K33" si="78">+B33*G33</f>
        <v>320000</v>
      </c>
      <c r="L33" s="66">
        <f t="shared" ref="L33" si="79">+J33*B33</f>
        <v>380800</v>
      </c>
    </row>
    <row r="34" spans="1:13" s="27" customFormat="1" ht="18" customHeight="1" x14ac:dyDescent="0.3">
      <c r="A34" s="75" t="s">
        <v>36</v>
      </c>
      <c r="B34" s="75"/>
      <c r="C34" s="75"/>
      <c r="D34" s="75"/>
      <c r="E34" s="75"/>
      <c r="F34" s="75"/>
      <c r="G34" s="75"/>
      <c r="H34" s="32"/>
      <c r="I34" s="37"/>
      <c r="J34" s="28"/>
      <c r="K34" s="35" t="s">
        <v>39</v>
      </c>
      <c r="L34" s="34">
        <f>SUM(L9:L33)</f>
        <v>20929720</v>
      </c>
    </row>
    <row r="35" spans="1:13" s="27" customFormat="1" ht="15.75" customHeight="1" x14ac:dyDescent="0.3">
      <c r="A35" s="74" t="s">
        <v>37</v>
      </c>
      <c r="B35" s="74"/>
      <c r="C35" s="74"/>
      <c r="D35" s="74"/>
      <c r="E35" s="74"/>
      <c r="F35" s="42" t="s">
        <v>34</v>
      </c>
      <c r="G35" s="42" t="s">
        <v>35</v>
      </c>
      <c r="H35" s="32"/>
      <c r="I35" s="38"/>
      <c r="J35" s="28"/>
      <c r="K35" s="34"/>
      <c r="L35" s="34"/>
    </row>
    <row r="36" spans="1:13" ht="15.75" customHeight="1" x14ac:dyDescent="0.3">
      <c r="A36" s="74"/>
      <c r="B36" s="74"/>
      <c r="C36" s="74"/>
      <c r="D36" s="74"/>
      <c r="E36" s="74"/>
      <c r="F36" s="42" t="s">
        <v>10</v>
      </c>
      <c r="G36" s="42" t="s">
        <v>43</v>
      </c>
      <c r="H36" s="32"/>
      <c r="J36" s="10"/>
      <c r="L36" s="36"/>
      <c r="M36" s="33"/>
    </row>
    <row r="37" spans="1:13" ht="15.75" customHeight="1" x14ac:dyDescent="0.3">
      <c r="A37" s="74"/>
      <c r="B37" s="74"/>
      <c r="C37" s="74"/>
      <c r="D37" s="74"/>
      <c r="E37" s="74"/>
      <c r="F37" s="42" t="s">
        <v>11</v>
      </c>
      <c r="G37" s="42" t="s">
        <v>35</v>
      </c>
    </row>
    <row r="38" spans="1:13" ht="26.25" customHeight="1" x14ac:dyDescent="0.3">
      <c r="A38" s="73" t="s">
        <v>64</v>
      </c>
      <c r="B38" s="73"/>
      <c r="C38" s="73"/>
      <c r="D38" s="73"/>
      <c r="E38" s="73"/>
      <c r="F38" s="42" t="s">
        <v>47</v>
      </c>
      <c r="G38" s="54" t="s">
        <v>81</v>
      </c>
    </row>
    <row r="39" spans="1:13" ht="30" customHeight="1" x14ac:dyDescent="0.3">
      <c r="A39" s="70" t="s">
        <v>38</v>
      </c>
      <c r="B39" s="70"/>
      <c r="C39" s="70"/>
      <c r="D39" s="70"/>
      <c r="E39" s="70"/>
      <c r="F39" s="42" t="s">
        <v>12</v>
      </c>
      <c r="G39" s="42" t="s">
        <v>43</v>
      </c>
    </row>
    <row r="40" spans="1:13" ht="18.75" hidden="1" customHeight="1" x14ac:dyDescent="0.3">
      <c r="A40" s="50"/>
      <c r="B40" s="51"/>
      <c r="C40" s="51"/>
      <c r="D40" s="51"/>
      <c r="E40" s="52"/>
      <c r="F40" s="53"/>
      <c r="G40" s="53"/>
    </row>
    <row r="41" spans="1:13" ht="18.75" hidden="1" customHeight="1" x14ac:dyDescent="0.3">
      <c r="A41" s="43"/>
      <c r="B41" s="43"/>
      <c r="C41" s="43"/>
      <c r="D41" s="43"/>
      <c r="E41" s="44"/>
      <c r="F41" s="43"/>
      <c r="G41" s="43"/>
    </row>
    <row r="42" spans="1:13" ht="18.75" hidden="1" customHeight="1" x14ac:dyDescent="0.3">
      <c r="A42" s="43"/>
      <c r="B42" s="43"/>
      <c r="C42" s="43"/>
      <c r="D42" s="43"/>
      <c r="E42" s="44"/>
      <c r="F42" s="43"/>
      <c r="G42" s="43"/>
    </row>
    <row r="43" spans="1:13" ht="18.75" hidden="1" customHeight="1" x14ac:dyDescent="0.3">
      <c r="A43" s="43"/>
      <c r="B43" s="43"/>
      <c r="C43" s="43"/>
      <c r="D43" s="43"/>
      <c r="E43" s="44"/>
      <c r="F43" s="43"/>
      <c r="G43" s="43"/>
    </row>
    <row r="44" spans="1:13" ht="22.5" customHeight="1" x14ac:dyDescent="0.3">
      <c r="A44" s="68" t="s">
        <v>40</v>
      </c>
      <c r="B44" s="68"/>
      <c r="C44" s="68"/>
      <c r="D44" s="68"/>
      <c r="E44" s="68"/>
      <c r="F44" s="68"/>
      <c r="G44" s="68"/>
    </row>
    <row r="45" spans="1:13" ht="14.4" x14ac:dyDescent="0.3">
      <c r="A45" s="69" t="s">
        <v>46</v>
      </c>
      <c r="B45" s="69"/>
      <c r="C45" s="69"/>
      <c r="D45" s="69"/>
      <c r="E45" s="69"/>
      <c r="F45" s="69"/>
      <c r="G45" s="69"/>
    </row>
    <row r="46" spans="1:13" ht="18.75" customHeight="1" x14ac:dyDescent="0.3">
      <c r="A46" s="69"/>
      <c r="B46" s="69"/>
      <c r="C46" s="69"/>
      <c r="D46" s="69"/>
      <c r="E46" s="69"/>
      <c r="F46" s="69"/>
      <c r="G46" s="69"/>
    </row>
    <row r="47" spans="1:13" ht="18.75" customHeight="1" x14ac:dyDescent="0.3">
      <c r="A47" s="69"/>
      <c r="B47" s="69"/>
      <c r="C47" s="69"/>
      <c r="D47" s="69"/>
      <c r="E47" s="69"/>
      <c r="F47" s="69"/>
      <c r="G47" s="69"/>
    </row>
    <row r="48" spans="1:13" ht="18.75" customHeight="1" x14ac:dyDescent="0.3">
      <c r="A48" s="69"/>
      <c r="B48" s="69"/>
      <c r="C48" s="69"/>
      <c r="D48" s="69"/>
      <c r="E48" s="69"/>
      <c r="F48" s="69"/>
      <c r="G48" s="69"/>
    </row>
    <row r="49" spans="1:7" ht="18.75" customHeight="1" x14ac:dyDescent="0.3">
      <c r="A49" s="69"/>
      <c r="B49" s="69"/>
      <c r="C49" s="69"/>
      <c r="D49" s="69"/>
      <c r="E49" s="69"/>
      <c r="F49" s="69"/>
      <c r="G49" s="69"/>
    </row>
    <row r="50" spans="1:7" ht="18.75" customHeight="1" x14ac:dyDescent="0.3"/>
    <row r="51" spans="1:7" ht="18.75" customHeight="1" x14ac:dyDescent="0.3"/>
    <row r="724" spans="1:1" ht="18.75" hidden="1" customHeight="1" x14ac:dyDescent="0.3">
      <c r="A724" s="1">
        <v>12</v>
      </c>
    </row>
    <row r="725" spans="1:1" ht="18.75" customHeight="1" x14ac:dyDescent="0.3"/>
    <row r="726" spans="1:1" ht="18.75" customHeight="1" x14ac:dyDescent="0.3"/>
    <row r="727" spans="1:1" ht="18.75" customHeight="1" x14ac:dyDescent="0.3"/>
    <row r="728" spans="1:1" ht="18.75" customHeight="1" x14ac:dyDescent="0.3"/>
    <row r="729" spans="1:1" ht="18.75" customHeight="1" x14ac:dyDescent="0.3"/>
    <row r="730" spans="1:1" ht="18.75" customHeight="1" x14ac:dyDescent="0.3"/>
    <row r="731" spans="1:1" ht="18.75" customHeight="1" x14ac:dyDescent="0.3"/>
    <row r="732" spans="1:1" ht="18.75" customHeight="1" x14ac:dyDescent="0.3"/>
    <row r="733" spans="1:1" ht="18.75" customHeight="1" x14ac:dyDescent="0.3"/>
    <row r="734" spans="1:1" ht="18.75" customHeight="1" x14ac:dyDescent="0.3"/>
    <row r="735" spans="1:1" ht="18.75" customHeight="1" x14ac:dyDescent="0.3"/>
    <row r="736" spans="1:1" ht="18.75" customHeight="1" x14ac:dyDescent="0.3"/>
    <row r="737" ht="18.75" customHeight="1" x14ac:dyDescent="0.3"/>
    <row r="738" ht="18.75" customHeight="1" x14ac:dyDescent="0.3"/>
    <row r="739" ht="18.75" customHeight="1" x14ac:dyDescent="0.3"/>
    <row r="740" ht="18.75" customHeight="1" x14ac:dyDescent="0.3"/>
    <row r="741" ht="18.75" customHeight="1" x14ac:dyDescent="0.3"/>
    <row r="742" ht="18.75" customHeight="1" x14ac:dyDescent="0.3"/>
    <row r="743" ht="18.75" customHeight="1" x14ac:dyDescent="0.3"/>
  </sheetData>
  <mergeCells count="8">
    <mergeCell ref="A44:G44"/>
    <mergeCell ref="A45:G49"/>
    <mergeCell ref="A39:E39"/>
    <mergeCell ref="A7:L7"/>
    <mergeCell ref="B2:C4"/>
    <mergeCell ref="A38:E38"/>
    <mergeCell ref="A35:E37"/>
    <mergeCell ref="A34:G34"/>
  </mergeCells>
  <dataValidations count="2">
    <dataValidation type="list" allowBlank="1" showInputMessage="1" showErrorMessage="1" errorTitle="SELECCIONA UNA OPCIÓN" sqref="G35:G37" xr:uid="{00000000-0002-0000-0000-000000000000}">
      <formula1>"SI,NO,NA,1 AÑO,2 AÑOS,3 AÑOS"</formula1>
    </dataValidation>
    <dataValidation type="list" allowBlank="1" showInputMessage="1" showErrorMessage="1" errorTitle="SELECCIONA UNA OPCIÓN" sqref="G39" xr:uid="{00000000-0002-0000-0000-000001000000}">
      <formula1>"6 MESES,NO,NA,1 AÑO,2 AÑOS,3 AÑOS"</formula1>
    </dataValidation>
  </dataValidations>
  <pageMargins left="0.7" right="0.7" top="0.75" bottom="0.75" header="0.3" footer="0.3"/>
  <pageSetup scale="2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3:W22"/>
  <sheetViews>
    <sheetView topLeftCell="B1" workbookViewId="0">
      <pane xSplit="3" ySplit="3" topLeftCell="E4" activePane="bottomRight" state="frozen"/>
      <selection activeCell="B1" sqref="B1"/>
      <selection pane="topRight" activeCell="E1" sqref="E1"/>
      <selection pane="bottomLeft" activeCell="B4" sqref="B4"/>
      <selection pane="bottomRight" activeCell="A22" sqref="A22"/>
    </sheetView>
  </sheetViews>
  <sheetFormatPr baseColWidth="10" defaultRowHeight="14.4" x14ac:dyDescent="0.3"/>
  <cols>
    <col min="2" max="2" width="3.33203125" customWidth="1"/>
    <col min="3" max="3" width="14.6640625" bestFit="1" customWidth="1"/>
    <col min="4" max="4" width="15.33203125" customWidth="1"/>
    <col min="5" max="5" width="17.6640625" customWidth="1"/>
    <col min="6" max="6" width="11.5546875" bestFit="1" customWidth="1"/>
    <col min="8" max="8" width="13.44140625" customWidth="1"/>
    <col min="14" max="14" width="16.109375" customWidth="1"/>
    <col min="15" max="15" width="15.6640625" bestFit="1" customWidth="1"/>
    <col min="16" max="16" width="16.44140625" bestFit="1" customWidth="1"/>
    <col min="17" max="17" width="15.109375" customWidth="1"/>
    <col min="18" max="18" width="3.88671875" customWidth="1"/>
    <col min="19" max="19" width="20" customWidth="1"/>
    <col min="20" max="20" width="14.6640625" bestFit="1" customWidth="1"/>
    <col min="21" max="21" width="13.109375" bestFit="1" customWidth="1"/>
    <col min="22" max="22" width="12.5546875" bestFit="1" customWidth="1"/>
  </cols>
  <sheetData>
    <row r="3" spans="1:23" x14ac:dyDescent="0.3">
      <c r="A3" t="s">
        <v>13</v>
      </c>
      <c r="C3" t="s">
        <v>14</v>
      </c>
      <c r="D3" t="s">
        <v>15</v>
      </c>
      <c r="E3" t="s">
        <v>16</v>
      </c>
      <c r="F3" s="13" t="s">
        <v>17</v>
      </c>
      <c r="G3" s="13" t="s">
        <v>18</v>
      </c>
      <c r="H3" s="13" t="s">
        <v>19</v>
      </c>
      <c r="I3" s="14" t="s">
        <v>20</v>
      </c>
      <c r="J3" s="14" t="s">
        <v>18</v>
      </c>
      <c r="K3" s="14" t="s">
        <v>19</v>
      </c>
      <c r="L3" s="15" t="s">
        <v>21</v>
      </c>
      <c r="M3" s="15" t="s">
        <v>18</v>
      </c>
      <c r="N3" s="15" t="s">
        <v>19</v>
      </c>
      <c r="O3" t="s">
        <v>22</v>
      </c>
      <c r="P3" t="s">
        <v>23</v>
      </c>
      <c r="Q3" s="15" t="s">
        <v>24</v>
      </c>
      <c r="S3" t="s">
        <v>25</v>
      </c>
      <c r="T3" s="15" t="s">
        <v>26</v>
      </c>
      <c r="U3" t="s">
        <v>27</v>
      </c>
    </row>
    <row r="4" spans="1:23" ht="18" x14ac:dyDescent="0.35">
      <c r="A4" t="s">
        <v>28</v>
      </c>
      <c r="C4" s="16">
        <v>1163900</v>
      </c>
      <c r="D4" s="17">
        <v>900000</v>
      </c>
      <c r="E4" s="17">
        <f t="shared" ref="E4:E9" si="0">D4*P4</f>
        <v>5400000</v>
      </c>
      <c r="F4" s="18">
        <v>338348</v>
      </c>
      <c r="G4">
        <v>3</v>
      </c>
      <c r="H4" s="17">
        <f t="shared" ref="H4:H9" si="1">G4*F4</f>
        <v>1015044</v>
      </c>
      <c r="I4" s="17">
        <v>92060</v>
      </c>
      <c r="J4">
        <v>2</v>
      </c>
      <c r="K4" s="17">
        <f t="shared" ref="K4:K9" si="2">I4*J4</f>
        <v>184120</v>
      </c>
      <c r="L4" s="17">
        <v>461492</v>
      </c>
      <c r="M4">
        <v>1</v>
      </c>
      <c r="N4" s="18">
        <f t="shared" ref="N4:N9" si="3">M4*L4</f>
        <v>461492</v>
      </c>
      <c r="O4" s="17">
        <f t="shared" ref="O4:O9" si="4">N4+K4+H4</f>
        <v>1660656</v>
      </c>
      <c r="P4">
        <f t="shared" ref="P4:P9" si="5">M4+J4+G4</f>
        <v>6</v>
      </c>
      <c r="Q4" s="17">
        <f t="shared" ref="Q4:Q9" si="6">O4/P4</f>
        <v>276776</v>
      </c>
      <c r="S4" s="17">
        <f t="shared" ref="S4:S9" si="7">Q4+D4</f>
        <v>1176776</v>
      </c>
      <c r="T4" s="19">
        <f t="shared" ref="T4:T9" si="8">S4/0.72</f>
        <v>1634411.1111111112</v>
      </c>
      <c r="U4" s="20">
        <f t="shared" ref="U4:U9" si="9">T4*P4</f>
        <v>9806466.6666666679</v>
      </c>
      <c r="V4" s="21">
        <f t="shared" ref="V4:V9" si="10">(T4-C4)/C4</f>
        <v>0.40425389733749567</v>
      </c>
      <c r="W4">
        <f t="shared" ref="W4:W9" si="11">MROUND(T4,100)</f>
        <v>1634400</v>
      </c>
    </row>
    <row r="5" spans="1:23" ht="18" x14ac:dyDescent="0.35">
      <c r="A5" t="s">
        <v>29</v>
      </c>
      <c r="C5" s="16">
        <v>762400</v>
      </c>
      <c r="D5" s="17">
        <v>526000</v>
      </c>
      <c r="E5" s="17">
        <f t="shared" si="0"/>
        <v>3156000</v>
      </c>
      <c r="F5" s="17">
        <v>186434</v>
      </c>
      <c r="G5">
        <v>3</v>
      </c>
      <c r="H5" s="17">
        <f t="shared" si="1"/>
        <v>559302</v>
      </c>
      <c r="I5" s="17">
        <v>51639</v>
      </c>
      <c r="J5">
        <v>2</v>
      </c>
      <c r="K5" s="17">
        <f t="shared" si="2"/>
        <v>103278</v>
      </c>
      <c r="L5" s="17">
        <v>253832</v>
      </c>
      <c r="M5">
        <v>1</v>
      </c>
      <c r="N5" s="17">
        <f t="shared" si="3"/>
        <v>253832</v>
      </c>
      <c r="O5" s="17">
        <f t="shared" si="4"/>
        <v>916412</v>
      </c>
      <c r="P5">
        <f t="shared" si="5"/>
        <v>6</v>
      </c>
      <c r="Q5" s="17">
        <f t="shared" si="6"/>
        <v>152735.33333333334</v>
      </c>
      <c r="S5" s="17">
        <f t="shared" si="7"/>
        <v>678735.33333333337</v>
      </c>
      <c r="T5" s="19">
        <f t="shared" si="8"/>
        <v>942687.96296296304</v>
      </c>
      <c r="U5" s="17">
        <f t="shared" si="9"/>
        <v>5656127.777777778</v>
      </c>
      <c r="V5" s="21">
        <f t="shared" si="10"/>
        <v>0.23647424313085394</v>
      </c>
      <c r="W5">
        <f t="shared" si="11"/>
        <v>942700</v>
      </c>
    </row>
    <row r="6" spans="1:23" ht="18" x14ac:dyDescent="0.35">
      <c r="A6" t="s">
        <v>30</v>
      </c>
      <c r="C6" s="16">
        <v>246500</v>
      </c>
      <c r="D6" s="17">
        <v>150500</v>
      </c>
      <c r="E6" s="17">
        <f t="shared" si="0"/>
        <v>903000</v>
      </c>
      <c r="F6" s="17">
        <v>144045</v>
      </c>
      <c r="G6">
        <v>3</v>
      </c>
      <c r="H6" s="17">
        <f t="shared" si="1"/>
        <v>432135</v>
      </c>
      <c r="I6" s="17">
        <v>37316</v>
      </c>
      <c r="J6">
        <v>2</v>
      </c>
      <c r="K6" s="17">
        <f t="shared" si="2"/>
        <v>74632</v>
      </c>
      <c r="L6" s="17">
        <v>197409</v>
      </c>
      <c r="M6">
        <v>1</v>
      </c>
      <c r="N6" s="17">
        <f t="shared" si="3"/>
        <v>197409</v>
      </c>
      <c r="O6" s="17">
        <f t="shared" si="4"/>
        <v>704176</v>
      </c>
      <c r="P6">
        <f t="shared" si="5"/>
        <v>6</v>
      </c>
      <c r="Q6" s="17">
        <f t="shared" si="6"/>
        <v>117362.66666666667</v>
      </c>
      <c r="S6" s="17">
        <f t="shared" si="7"/>
        <v>267862.66666666669</v>
      </c>
      <c r="T6" s="19">
        <f t="shared" si="8"/>
        <v>372031.48148148152</v>
      </c>
      <c r="U6" s="17">
        <f t="shared" si="9"/>
        <v>2232188.888888889</v>
      </c>
      <c r="V6" s="21">
        <f t="shared" si="10"/>
        <v>0.50925550296747069</v>
      </c>
      <c r="W6">
        <f t="shared" si="11"/>
        <v>372000</v>
      </c>
    </row>
    <row r="7" spans="1:23" ht="18" x14ac:dyDescent="0.35">
      <c r="A7" t="s">
        <v>31</v>
      </c>
      <c r="C7" s="16">
        <v>363900</v>
      </c>
      <c r="D7" s="17">
        <v>225000</v>
      </c>
      <c r="E7" s="17">
        <f t="shared" si="0"/>
        <v>1350000</v>
      </c>
      <c r="F7" s="17">
        <v>143155</v>
      </c>
      <c r="G7">
        <v>3</v>
      </c>
      <c r="H7" s="17">
        <f t="shared" si="1"/>
        <v>429465</v>
      </c>
      <c r="I7" s="17">
        <v>36426</v>
      </c>
      <c r="J7">
        <v>2</v>
      </c>
      <c r="K7" s="17">
        <f t="shared" si="2"/>
        <v>72852</v>
      </c>
      <c r="L7" s="17">
        <v>196519</v>
      </c>
      <c r="M7">
        <v>1</v>
      </c>
      <c r="N7" s="17">
        <f t="shared" si="3"/>
        <v>196519</v>
      </c>
      <c r="O7" s="17">
        <f t="shared" si="4"/>
        <v>698836</v>
      </c>
      <c r="P7">
        <f t="shared" si="5"/>
        <v>6</v>
      </c>
      <c r="Q7" s="17">
        <f t="shared" si="6"/>
        <v>116472.66666666667</v>
      </c>
      <c r="S7" s="17">
        <f t="shared" si="7"/>
        <v>341472.66666666669</v>
      </c>
      <c r="T7" s="19">
        <f t="shared" si="8"/>
        <v>474267.59259259264</v>
      </c>
      <c r="U7" s="17">
        <f t="shared" si="9"/>
        <v>2845605.555555556</v>
      </c>
      <c r="V7" s="21">
        <f t="shared" si="10"/>
        <v>0.30329099365922685</v>
      </c>
      <c r="W7">
        <f t="shared" si="11"/>
        <v>474300</v>
      </c>
    </row>
    <row r="8" spans="1:23" ht="18" x14ac:dyDescent="0.35">
      <c r="A8" t="s">
        <v>32</v>
      </c>
      <c r="C8" s="16">
        <v>157500</v>
      </c>
      <c r="D8" s="17">
        <v>96300</v>
      </c>
      <c r="E8" s="17">
        <f t="shared" si="0"/>
        <v>4044600</v>
      </c>
      <c r="F8" s="17">
        <v>16557</v>
      </c>
      <c r="G8">
        <v>21</v>
      </c>
      <c r="H8" s="17">
        <f t="shared" si="1"/>
        <v>347697</v>
      </c>
      <c r="I8" s="17">
        <v>5724</v>
      </c>
      <c r="J8">
        <v>14</v>
      </c>
      <c r="K8" s="17">
        <f t="shared" si="2"/>
        <v>80136</v>
      </c>
      <c r="L8" s="17">
        <v>32519</v>
      </c>
      <c r="M8">
        <v>7</v>
      </c>
      <c r="N8" s="17">
        <f t="shared" si="3"/>
        <v>227633</v>
      </c>
      <c r="O8" s="17">
        <f t="shared" si="4"/>
        <v>655466</v>
      </c>
      <c r="P8">
        <f t="shared" si="5"/>
        <v>42</v>
      </c>
      <c r="Q8" s="17">
        <f t="shared" si="6"/>
        <v>15606.333333333334</v>
      </c>
      <c r="S8" s="17">
        <f t="shared" si="7"/>
        <v>111906.33333333333</v>
      </c>
      <c r="T8" s="19">
        <f t="shared" si="8"/>
        <v>155425.46296296295</v>
      </c>
      <c r="U8" s="17">
        <f t="shared" si="9"/>
        <v>6527869.444444444</v>
      </c>
      <c r="V8" s="21">
        <f t="shared" si="10"/>
        <v>-1.3171663727219372E-2</v>
      </c>
      <c r="W8">
        <f t="shared" si="11"/>
        <v>155400</v>
      </c>
    </row>
    <row r="9" spans="1:23" ht="18" x14ac:dyDescent="0.35">
      <c r="A9" t="s">
        <v>33</v>
      </c>
      <c r="C9" s="16">
        <v>823000</v>
      </c>
      <c r="D9" s="17">
        <v>500000</v>
      </c>
      <c r="E9" s="17">
        <f t="shared" si="0"/>
        <v>3000000</v>
      </c>
      <c r="F9" s="17">
        <v>179175</v>
      </c>
      <c r="G9">
        <v>3</v>
      </c>
      <c r="H9" s="17">
        <f t="shared" si="1"/>
        <v>537525</v>
      </c>
      <c r="I9" s="17">
        <v>50309</v>
      </c>
      <c r="J9">
        <v>2</v>
      </c>
      <c r="K9" s="17">
        <f t="shared" si="2"/>
        <v>100618</v>
      </c>
      <c r="L9" s="17">
        <v>243608</v>
      </c>
      <c r="M9">
        <v>1</v>
      </c>
      <c r="N9" s="17">
        <f t="shared" si="3"/>
        <v>243608</v>
      </c>
      <c r="O9" s="17">
        <f t="shared" si="4"/>
        <v>881751</v>
      </c>
      <c r="P9">
        <f t="shared" si="5"/>
        <v>6</v>
      </c>
      <c r="Q9" s="17">
        <f t="shared" si="6"/>
        <v>146958.5</v>
      </c>
      <c r="S9" s="17">
        <f t="shared" si="7"/>
        <v>646958.5</v>
      </c>
      <c r="T9" s="19">
        <f t="shared" si="8"/>
        <v>898553.47222222225</v>
      </c>
      <c r="U9" s="17">
        <f t="shared" si="9"/>
        <v>5391320.833333334</v>
      </c>
      <c r="V9" s="21">
        <f t="shared" si="10"/>
        <v>9.1802517888483898E-2</v>
      </c>
      <c r="W9">
        <f t="shared" si="11"/>
        <v>898600</v>
      </c>
    </row>
    <row r="10" spans="1:23" x14ac:dyDescent="0.3">
      <c r="C10" s="17"/>
      <c r="D10" s="17"/>
      <c r="E10" s="17">
        <f>SUM(E4:E9)</f>
        <v>17853600</v>
      </c>
      <c r="F10" s="17"/>
      <c r="H10" s="17">
        <f>SUM(H4:H9)</f>
        <v>3321168</v>
      </c>
      <c r="K10" s="17">
        <f>SUM(K4:K9)</f>
        <v>615636</v>
      </c>
      <c r="N10" s="17">
        <f>SUM(N4:N9)</f>
        <v>1580493</v>
      </c>
      <c r="O10" s="22">
        <f>SUM(O4:O9)</f>
        <v>5517297</v>
      </c>
      <c r="T10" s="17"/>
      <c r="U10" s="17">
        <f>SUM(U4:U9)</f>
        <v>32459579.166666672</v>
      </c>
      <c r="V10" s="21"/>
    </row>
    <row r="12" spans="1:23" x14ac:dyDescent="0.3">
      <c r="E12" s="17">
        <f>E10+O10</f>
        <v>23370897</v>
      </c>
      <c r="O12" s="17">
        <f>SUM(H10:N10)</f>
        <v>5517297</v>
      </c>
      <c r="U12" s="23">
        <f>1-E12/U10</f>
        <v>0.28000000000000014</v>
      </c>
    </row>
    <row r="13" spans="1:23" x14ac:dyDescent="0.3">
      <c r="G13" s="18">
        <v>338348</v>
      </c>
    </row>
    <row r="14" spans="1:23" x14ac:dyDescent="0.3">
      <c r="G14" s="17"/>
    </row>
    <row r="15" spans="1:23" x14ac:dyDescent="0.3">
      <c r="G15" s="17"/>
      <c r="O15" s="24"/>
      <c r="P15" s="25"/>
      <c r="Q15" s="26"/>
    </row>
    <row r="16" spans="1:23" x14ac:dyDescent="0.3">
      <c r="G16" s="17"/>
    </row>
    <row r="17" spans="8:17" x14ac:dyDescent="0.3">
      <c r="Q17" s="24"/>
    </row>
    <row r="18" spans="8:17" x14ac:dyDescent="0.3">
      <c r="Q18" s="21"/>
    </row>
    <row r="22" spans="8:17" x14ac:dyDescent="0.3">
      <c r="H22" s="21"/>
    </row>
  </sheetData>
  <pageMargins left="0.7" right="0.7" top="0.75" bottom="0.75" header="0.3" footer="0.3"/>
  <pageSetup orientation="portrait" horizontalDpi="120" verticalDpi="7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COTIZACIÓN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Arias</dc:creator>
  <cp:lastModifiedBy>Marie ..</cp:lastModifiedBy>
  <cp:lastPrinted>2022-12-05T19:24:48Z</cp:lastPrinted>
  <dcterms:created xsi:type="dcterms:W3CDTF">2018-06-02T14:13:01Z</dcterms:created>
  <dcterms:modified xsi:type="dcterms:W3CDTF">2023-02-02T16:09:00Z</dcterms:modified>
</cp:coreProperties>
</file>