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ana.quintero\Downloads\Facturación\"/>
    </mc:Choice>
  </mc:AlternateContent>
  <xr:revisionPtr revIDLastSave="0" documentId="13_ncr:1_{37B29C99-BB94-4E2D-B621-4B062952DE47}" xr6:coauthVersionLast="47" xr6:coauthVersionMax="47" xr10:uidLastSave="{00000000-0000-0000-0000-000000000000}"/>
  <bookViews>
    <workbookView xWindow="-120" yWindow="-120" windowWidth="29040" windowHeight="15840" xr2:uid="{58C956AB-7740-4F4E-B411-2766061B047D}"/>
  </bookViews>
  <sheets>
    <sheet name="DETALLE DE COSTO.FEB.2023" sheetId="1" r:id="rId1"/>
    <sheet name="Desc.ANS.FEB_2023" sheetId="2" r:id="rId2"/>
    <sheet name="Espec.ANS -AMP" sheetId="3" r:id="rId3"/>
  </sheets>
  <definedNames>
    <definedName name="_xlnm._FilterDatabase" localSheetId="1" hidden="1">'Desc.ANS.FEB_2023'!$B$2:$W$13</definedName>
    <definedName name="_xlnm._FilterDatabase" localSheetId="0" hidden="1">'DETALLE DE COSTO.FEB.2023'!$A$2:$R$50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2" l="1"/>
  <c r="L5" i="2"/>
  <c r="L6" i="2"/>
  <c r="L7" i="2"/>
  <c r="F62" i="1"/>
  <c r="G62" i="1"/>
  <c r="H56" i="1"/>
  <c r="H57" i="1"/>
  <c r="H55" i="1"/>
  <c r="F56" i="1"/>
  <c r="F58" i="1" s="1"/>
  <c r="F57" i="1"/>
  <c r="F55" i="1"/>
  <c r="H58" i="1"/>
  <c r="G58" i="1"/>
  <c r="G57" i="1"/>
  <c r="G56" i="1"/>
  <c r="G55" i="1"/>
  <c r="N7" i="2"/>
  <c r="M7" i="2"/>
  <c r="P7" i="2" s="1"/>
  <c r="M6" i="2"/>
  <c r="N5" i="2"/>
  <c r="E58" i="1"/>
  <c r="D58" i="1"/>
  <c r="P5" i="2" l="1"/>
  <c r="P48" i="1"/>
  <c r="P49" i="1" s="1"/>
  <c r="O48" i="1"/>
  <c r="W16" i="2"/>
  <c r="W17" i="2" s="1"/>
  <c r="N6" i="2"/>
  <c r="P6" i="2" s="1"/>
  <c r="Q48" i="1" l="1"/>
  <c r="Q49" i="1" s="1"/>
  <c r="O49" i="1"/>
  <c r="O50" i="1" s="1"/>
  <c r="P50" i="1"/>
  <c r="Q50" i="1" s="1"/>
  <c r="S4" i="2" l="1"/>
  <c r="W18" i="2" l="1"/>
</calcChain>
</file>

<file path=xl/sharedStrings.xml><?xml version="1.0" encoding="utf-8"?>
<sst xmlns="http://schemas.openxmlformats.org/spreadsheetml/2006/main" count="454" uniqueCount="213">
  <si>
    <t>No</t>
  </si>
  <si>
    <t>IT-C-CT-1-31</t>
  </si>
  <si>
    <t>Enlaces de Conectividad Terrestre - Enlaces Dedicados a Internet - Zona 1 - Oro - Alta - 1Gbps - 1Gbps - Re-uso: 1:1 - Simétrico - Mes - CANTIDAD: 1</t>
  </si>
  <si>
    <t>IT-C-CT-2-18</t>
  </si>
  <si>
    <t>Enlaces de Conectividad Terrestre - Enlaces Dedicados entre Puntos - Zona 1 - Oro - Alta - 128Mbps - 128Mbps - Re-uso: 1:1 - Simétrico - Mes - CANTIDAD: 1</t>
  </si>
  <si>
    <t>IT-C-CS-4-53</t>
  </si>
  <si>
    <t>Enlaces de Conectividad Satelital - Enlace a Internet Satelital VSAT - Ancho de Banda - Zona 4 - Bronce - NA - 10Mbps - 5Mbps - Re-uso: 1:1 - Asimetría 1:2 - Mes - CANTIDAD: 1</t>
  </si>
  <si>
    <t>IT-C-CT-7-11</t>
  </si>
  <si>
    <t>Enlaces de Conectividad Terrestre - Traslado de Enlace Terrestre Fuera del Perímetro de la Entidad - Zona 1 - Plata - NA - NA - NA - NA - NA - Und - CANTIDAD: 2</t>
  </si>
  <si>
    <t>IT-C-CT-7-12</t>
  </si>
  <si>
    <t>Enlaces de Conectividad Terrestre - Traslado de Enlace Terrestre Fuera del Perímetro de la Entidad - Zona 2 - Plata - NA - NA - NA - NA - NA - Und - CANTIDAD: 2</t>
  </si>
  <si>
    <t>IT-C-CT-7-13</t>
  </si>
  <si>
    <t>Enlaces de Conectividad Terrestre - Traslado de Enlace Terrestre Fuera del Perímetro de la Entidad - Zona 3 - Plata - NA - NA - NA - NA - NA - Und - CANTIDAD: 2</t>
  </si>
  <si>
    <t>IT-C-CS-6-4</t>
  </si>
  <si>
    <t>Enlaces de Conectividad Satelital - Traslado de Enlace Satelital Fuera del Perímetro de la Entidad - Zona 4 - Bronce - NA - NA - NA - NA - NA - enlace - CANTIDAD: 2</t>
  </si>
  <si>
    <t>IT-C-CT-4-24</t>
  </si>
  <si>
    <t>Enlaces de Conectividad Terrestre - Crecimiento Definitivo Enlace Dedicado a Internet - Zona 1 - Oro - Alta - 500Mbps - 500Mbps - Re-uso: 1:1 - Simétrico - Mes - CANTIDAD: 1</t>
  </si>
  <si>
    <t>UPL</t>
  </si>
  <si>
    <t>UPL0031</t>
  </si>
  <si>
    <t>UPL0049</t>
  </si>
  <si>
    <t>UPL0050</t>
  </si>
  <si>
    <t>UPL0007</t>
  </si>
  <si>
    <t>UPL0055</t>
  </si>
  <si>
    <t>UPL0006</t>
  </si>
  <si>
    <t>UPL0033</t>
  </si>
  <si>
    <t>UPL0040</t>
  </si>
  <si>
    <t>UPL0012</t>
  </si>
  <si>
    <t>UPL0038</t>
  </si>
  <si>
    <t>UPL0041</t>
  </si>
  <si>
    <t>UPL0044</t>
  </si>
  <si>
    <t>UPL0036</t>
  </si>
  <si>
    <t>UPL0013</t>
  </si>
  <si>
    <t>UPL0022</t>
  </si>
  <si>
    <t>UPL0023</t>
  </si>
  <si>
    <t>UPL0048</t>
  </si>
  <si>
    <t>UPL0014</t>
  </si>
  <si>
    <t>UPL0026</t>
  </si>
  <si>
    <t>UPL0011</t>
  </si>
  <si>
    <t>UPL0020</t>
  </si>
  <si>
    <t>UPL0015</t>
  </si>
  <si>
    <t>UPL0016</t>
  </si>
  <si>
    <t>UPL0010</t>
  </si>
  <si>
    <t>UPL0027</t>
  </si>
  <si>
    <t>UPL0002</t>
  </si>
  <si>
    <t>UPL0017</t>
  </si>
  <si>
    <t>UPL0021</t>
  </si>
  <si>
    <t>UPL0030</t>
  </si>
  <si>
    <t>UPL0024</t>
  </si>
  <si>
    <t>UPL0009</t>
  </si>
  <si>
    <t>UPL0028</t>
  </si>
  <si>
    <t>UPL0019</t>
  </si>
  <si>
    <t>UPL0003</t>
  </si>
  <si>
    <t>UPL0025</t>
  </si>
  <si>
    <t>UPL0018</t>
  </si>
  <si>
    <t>UPL0005</t>
  </si>
  <si>
    <t>UPL0008</t>
  </si>
  <si>
    <t>UPL0053</t>
  </si>
  <si>
    <t>UPL0004</t>
  </si>
  <si>
    <t>NIVEL</t>
  </si>
  <si>
    <t xml:space="preserve">PRODUCTO </t>
  </si>
  <si>
    <t>CODIGO DEL SERVICIO</t>
  </si>
  <si>
    <t>TIPO</t>
  </si>
  <si>
    <t>ANCHO DE BANDA</t>
  </si>
  <si>
    <t>CIUDAD</t>
  </si>
  <si>
    <t>DIRECCION</t>
  </si>
  <si>
    <t>ANS OBJETIVO</t>
  </si>
  <si>
    <t>ANS PERIODO</t>
  </si>
  <si>
    <t>INCIDENTES</t>
  </si>
  <si>
    <t>DESCUENTO POR ANS</t>
  </si>
  <si>
    <t>OBSERVACION</t>
  </si>
  <si>
    <t>ORO</t>
  </si>
  <si>
    <t>PLATA</t>
  </si>
  <si>
    <t>BRONCE</t>
  </si>
  <si>
    <t>INTERNET</t>
  </si>
  <si>
    <t>DATOS</t>
  </si>
  <si>
    <t>NA</t>
  </si>
  <si>
    <t>VALLEDUPAR</t>
  </si>
  <si>
    <t>CRAV - VILLAVICENCIO</t>
  </si>
  <si>
    <t>CRAV - VALLEDUPAR</t>
  </si>
  <si>
    <t>CRAV - TUMACO</t>
  </si>
  <si>
    <t>CRAV - APARTADO</t>
  </si>
  <si>
    <t>CRAV- QUIBDO</t>
  </si>
  <si>
    <t>BOGOTA - MPLS</t>
  </si>
  <si>
    <t>BOGOTA - INTERNET</t>
  </si>
  <si>
    <t>MEDELLIN</t>
  </si>
  <si>
    <t>DT -  BOGOTA</t>
  </si>
  <si>
    <t>CALI</t>
  </si>
  <si>
    <t>VILLAVICENCIO</t>
  </si>
  <si>
    <t>CD - BOGOTA</t>
  </si>
  <si>
    <t>BUCARAMANGA</t>
  </si>
  <si>
    <t>PASTO</t>
  </si>
  <si>
    <t>PEREIRA</t>
  </si>
  <si>
    <t>POPAYAN</t>
  </si>
  <si>
    <t>CARTAGENA</t>
  </si>
  <si>
    <t>SANTA MARTA</t>
  </si>
  <si>
    <t>BARRANQUILLA</t>
  </si>
  <si>
    <t>MONTERIA</t>
  </si>
  <si>
    <t>CUCUTA</t>
  </si>
  <si>
    <t>FLORENCIA</t>
  </si>
  <si>
    <t>BARRANCABERMEJA</t>
  </si>
  <si>
    <t>SINCELEJO</t>
  </si>
  <si>
    <t>APARTADO</t>
  </si>
  <si>
    <t>IBAGUE</t>
  </si>
  <si>
    <t>NEIVA</t>
  </si>
  <si>
    <t>YOPAL</t>
  </si>
  <si>
    <t xml:space="preserve">RIOHACHA </t>
  </si>
  <si>
    <t>ARMENIA</t>
  </si>
  <si>
    <t>TUNJA</t>
  </si>
  <si>
    <t>MOCOA</t>
  </si>
  <si>
    <t>ARAUCA</t>
  </si>
  <si>
    <t>SANJOSE DEL GUAVIARE</t>
  </si>
  <si>
    <t>MANIZALES</t>
  </si>
  <si>
    <t>QUIBDO</t>
  </si>
  <si>
    <t>MITU VAUPES</t>
  </si>
  <si>
    <t>PUERTO INIRIDA</t>
  </si>
  <si>
    <t>PUERTO CARREÑO</t>
  </si>
  <si>
    <t>Bogota - Carrera 85d # 46a -96 San Cayetano</t>
  </si>
  <si>
    <t>Valledupar - Calle 20 11-105 Barrio La Granja</t>
  </si>
  <si>
    <t xml:space="preserve">Villavicencio- VIA GRANJA CAMPO ALEGRE JUNTO A LA POLICIA </t>
  </si>
  <si>
    <t>Quibdó- Centro de Atención CRAV Atrato- Carrera 6 con Calle 31 Esquina Barrio Cesar Conto</t>
  </si>
  <si>
    <t xml:space="preserve">Medellin - Calle 49 # 50-21 Pisos 14 y 15 Edificio El Café </t>
  </si>
  <si>
    <t>Cali - Calle 16 Norte 9N 44-50</t>
  </si>
  <si>
    <t>Villavicencio - Calle 19 # 39 -24 Barrio Camoa</t>
  </si>
  <si>
    <t xml:space="preserve">Bogota-Carrera 69 # 25 b-44 </t>
  </si>
  <si>
    <t>Bucaramanga -  Edificio de la Calle 37 #13-48 Tercer Piso</t>
  </si>
  <si>
    <t>Pereira -  Calle 19 # 8-34 Piso 10 Of. 1005 1006</t>
  </si>
  <si>
    <t>Santa Marta - Calle 24 # 3-99 Edificio Banco de Bogotá Of. 1505</t>
  </si>
  <si>
    <t>Barranquilla - Carrera 58 # 64 - 102</t>
  </si>
  <si>
    <t>Cúcuta - Calle 11 No 060 y 062 Edificio Altamira Oficina 301</t>
  </si>
  <si>
    <t>Florencia - calle 15 No 14-45 Barrio el Porvenir</t>
  </si>
  <si>
    <t>Barrancabermeja - Transversal 49 A # 10-01 Of. 503, 504 Y 505 Edificio Terceto</t>
  </si>
  <si>
    <t>Sincelejo - CRA 17 # 22 – 45 Centro Piso 1 y 2</t>
  </si>
  <si>
    <t>Apartado - Carrera 100 # 77-272 km1 via Carepa</t>
  </si>
  <si>
    <t>Neiva- -Calle 11 # 3-41 Barrio Centro</t>
  </si>
  <si>
    <t>Riohacha - Calle 13 No 16 -70 Barrio Padilla</t>
  </si>
  <si>
    <t>Armenia - Calle 3 Norte # 13-55</t>
  </si>
  <si>
    <t xml:space="preserve">Manizales - Calle 51 # 22A - 24 Local 4 Y 5 </t>
  </si>
  <si>
    <t>Puerto Inirida - Calle 18 # 9 - 80 Barrio Los Comuneros</t>
  </si>
  <si>
    <t>Puerto Carreño - Carrera 5  No 19-69 Locales 7 y 8</t>
  </si>
  <si>
    <t>ANS</t>
  </si>
  <si>
    <t>Q</t>
  </si>
  <si>
    <t>Bronce</t>
  </si>
  <si>
    <t>Oro</t>
  </si>
  <si>
    <t>Plata</t>
  </si>
  <si>
    <t xml:space="preserve">VALOR BASE MES </t>
  </si>
  <si>
    <t>TOTAL</t>
  </si>
  <si>
    <t>IVA</t>
  </si>
  <si>
    <t>TOTAL+IVA</t>
  </si>
  <si>
    <t>FECHA</t>
  </si>
  <si>
    <t>TICKET No.</t>
  </si>
  <si>
    <t>IT SERVICIO</t>
  </si>
  <si>
    <t>IT SERVICIO CLARO</t>
  </si>
  <si>
    <t>ITEM_OC</t>
  </si>
  <si>
    <t>CATEGORIA</t>
  </si>
  <si>
    <t>ANS - ACUERDOS DE NIVELES DE SERVICIOS</t>
  </si>
  <si>
    <t>DESCUENTOS POR ANS</t>
  </si>
  <si>
    <t>MINUTOS</t>
  </si>
  <si>
    <t>PORCENTAJE</t>
  </si>
  <si>
    <t>CANTIDAD</t>
  </si>
  <si>
    <t>VALORES</t>
  </si>
  <si>
    <t>TIEMPO OBJETIVO
(HORAS DEL MES)</t>
  </si>
  <si>
    <t>TIEMPO INDISPONIBILIDAD
(EN MINUTOS)</t>
  </si>
  <si>
    <t>ANS DEL PERIODO</t>
  </si>
  <si>
    <t>INTERRUPCIONES PERIODO
(CANTIDAD DEL MES)</t>
  </si>
  <si>
    <t>INTERRUPCIONES</t>
  </si>
  <si>
    <t>VLR BASE</t>
  </si>
  <si>
    <t>DESCUENTO</t>
  </si>
  <si>
    <t>SUBTOTAL DE DESCUENTO</t>
  </si>
  <si>
    <r>
      <t xml:space="preserve">Disponibilidad exigida
</t>
    </r>
    <r>
      <rPr>
        <b/>
        <sz val="11"/>
        <rFont val="Calibri"/>
        <family val="2"/>
        <scheme val="minor"/>
      </rPr>
      <t>&gt;=99.6% mensual</t>
    </r>
    <r>
      <rPr>
        <sz val="11"/>
        <rFont val="Calibri"/>
        <family val="2"/>
        <scheme val="minor"/>
      </rPr>
      <t xml:space="preserve">
Penalidad por no conformidad - Descuento en facturación
99%&lt;=Disponibilidad&lt;99.6%: 10% de descuento sobre el costo este servicio.
98%&lt;=Disponibilidad&lt;99%: 20% de descuento sobre el costo este servicio. 
97%&lt;=Disponibilidad&lt;98%: 50% de descuento sobre el costo este servicio. 
Disponibilidad&lt;97%: 100% de descuento sobre el costo este servicio. 
Penalidad por no conformidad - Modalidad compensación
99%&lt;=Disponibilidad&lt;99.6%: 10% de Ampliación del enlace contratado durante 30 días.
98%&lt;=Disponibilidad&lt;99%: 20% de Ampliación del enlace contratado durante 30 días.
97%&lt;=Disponibilidad&lt;98%: 50% de Ampliación del enlace contratado durante 30 días.
Disponibilidad&lt;97%: 100% de Ampliación del enlace contratado durante 30 días.
</t>
    </r>
  </si>
  <si>
    <r>
      <t xml:space="preserve">Disponibilidad exigida
</t>
    </r>
    <r>
      <rPr>
        <b/>
        <sz val="11"/>
        <rFont val="Calibri"/>
        <family val="2"/>
        <scheme val="minor"/>
      </rPr>
      <t>&gt;=99.9% mensual</t>
    </r>
    <r>
      <rPr>
        <sz val="11"/>
        <rFont val="Calibri"/>
        <family val="2"/>
        <scheme val="minor"/>
      </rPr>
      <t xml:space="preserve">
Penalidad por no conformidad - Descuento en facturación
99.6%&lt;=Disponibilidad&lt;99.9%: 10% de descuento sobre el costo este servicio.
99.3%&lt;=Disponibilidad&lt;99.6%: 20% de descuento sobre el costo este servicio. 
99%&lt;=Disponibilidad&lt;99.3%: 50% de descuento sobre el costo este servicio. 
Disponibilidad&lt;99%: 100% de descuento sobre el costo este servicio.
Penalidad por no conformidad - Modalidad compensación
99.6%&lt;=Disponibilidad&lt;99.9%: 10% de Ampliación del enlace contratado durante 30 días.
99.3%&lt;=Disponibilidad&lt;99.6%:  20% de Ampliación del enlace contratado durante 30 días.
99%&lt;=Disponibilidad&lt;99.3%:  50% de Ampliación del enlace contratado durante 30 días.
Disponibilidad&lt;99%: 100% de Ampliación del enlace contratado durante 30 días. 
</t>
    </r>
  </si>
  <si>
    <r>
      <t xml:space="preserve">Disponibilidad exigida
</t>
    </r>
    <r>
      <rPr>
        <b/>
        <sz val="11"/>
        <rFont val="Calibri"/>
        <family val="2"/>
        <scheme val="minor"/>
      </rPr>
      <t>&gt;=99.98% mensual</t>
    </r>
    <r>
      <rPr>
        <sz val="11"/>
        <rFont val="Calibri"/>
        <family val="2"/>
        <scheme val="minor"/>
      </rPr>
      <t xml:space="preserve">
Penalidad por no conformidad - Descuento en facturación
99.9%&lt;=Disponibilidad&lt;99.98%: 10% de descuento sobre el costo este servicio.
99.8%&lt;=Disponibilidad&lt;99.9%: 20% de descuento sobre el costo este servicio. 
99.7%&lt;=Disponibilidad&lt;99.8%: 50% de descuento sobre el costo este servicio. 
Disponibilidad&lt;99.7%: 100% de descuento sobre el costo este servicio.
Penalidad por no conformidad - Modalidad compensación
99.9%&lt;=Disponibilidad&lt;99.98%: 10% de Ampliación del enlace contratado durante 30 días.
99.8%&lt;=Disponibilidad&lt;99.9%: 20% de Ampliación del enlace contratado durante 30 días.
99.7%&lt;=Disponibilidad&lt;99.8%: 50% de Ampliación del enlace contratado durante 30 días.
Disponibilidad&lt;99.7%: 100% de Ampliación del enlace contratado durante 30 días. 
</t>
    </r>
  </si>
  <si>
    <t>Interrupciones</t>
  </si>
  <si>
    <t>Interrupciones máximas en un mes
2 Interrupciones.
Penalidad por no conformidad - Descuento en facturación
3 Interrupciones: 20% de descuento sobre el costo de este servicio.
4 Interrupciones: 50% de descuento sobre el costo de este servicio.
&gt;5 Interrupciones: 100% de descuento sobre el costo de este servicio.
Penalidad por no conformidad - Modalidad compensación
3 Interrupciones: 20% de Ampliación del enlace contratado durante 30 días.
4 Interrupciones: 50% de Ampliación del enlace contratado durante 30 días.
&gt;5 Interrupciones: 100% de Ampliación del enlace contratado durante 30 días.</t>
  </si>
  <si>
    <t>INICIO DE LA FALLA</t>
  </si>
  <si>
    <t>SOLUCION  DE LA FALLA</t>
  </si>
  <si>
    <t>Valledupar- Carrea 8 # 12-03 Barrio Cañahuate</t>
  </si>
  <si>
    <t>SAN JOSE DEL GUAVIARE</t>
  </si>
  <si>
    <t>IT-C-CT-1-16</t>
  </si>
  <si>
    <t>IT-C-CT-1-86</t>
  </si>
  <si>
    <t>IT-C-CT-1-51</t>
  </si>
  <si>
    <t>IT-C-CT-2-31</t>
  </si>
  <si>
    <t>IT-C-CT-2-156</t>
  </si>
  <si>
    <t>IT-C-CT-2-191</t>
  </si>
  <si>
    <t>IT-C-CT-2-226</t>
  </si>
  <si>
    <t>Enlaces de Conectividad Terrestre - Enlaces Dedicados a Internet - Zona 1 - Oro - Alta - 64Mbps - 64Mbps - Re-uso: 1:1 - Simétrico - Mes - CANTIDAD: 1</t>
  </si>
  <si>
    <t>Enlaces de Conectividad Terrestre - Enlaces Dedicados a Internet - Zona 3 - Oro - Alta - 64Mbps - 64Mbps - Re-uso: 1:1 - Simétrico - Mes - CANTIDAD: 1</t>
  </si>
  <si>
    <t>Enlaces de Conectividad Terrestre - Enlaces Dedicados a Internet - Zona 2 - Oro - Alta - 64Mbps - 64Mbps - Re-uso: 1:1 - Simétrico - Mes - CANTIDAD: 1</t>
  </si>
  <si>
    <t>Enlaces de Conectividad Terrestre - Enlaces Dedicados entre Puntos - Zona 1 - Oro - Alta - 1Gbps - 1Gbps - Re-uso: 1:1 - Simétrico - Mes - CANTIDAD: 1</t>
  </si>
  <si>
    <t>Enlaces de Conectividad Terrestre - Enlaces Dedicados entre Puntos - Zona 1 - Plata - Alta - 64Mbps - 64Mbps - Re-uso: 1:1 - Simétrico - Mes - CANTIDAD: 1</t>
  </si>
  <si>
    <t>Enlaces de Conectividad Terrestre - Enlaces Dedicados entre Puntos - Zona 2 - Plata - Alta - 64Mbps - 64Mbps - Re-uso: 1:1 - Simétrico - Mes - CANTIDAD: 1</t>
  </si>
  <si>
    <t>Enlaces de Conectividad Terrestre - Enlaces Dedicados entre Puntos - Zona 3 - Plata - Alta - 64Mbps - 64Mbps - Re-uso: 1:1 - Simétrico - Mes - CANTIDAD: 1</t>
  </si>
  <si>
    <t>Tumaco-Centro Regional San Andres de Tumaco - Nariño - Carrera 34 Calle 3b Los Pinos Sector la Ciudadela</t>
  </si>
  <si>
    <t>Uraba - CARRERA 94 # 100-75 BLOQUE 1, BARRIO OBRERO DETRÁS DE LA GUARDERÍA ORO VERDE</t>
  </si>
  <si>
    <t xml:space="preserve">Bogota - Cra 18 # 93 -25 Of 405 Edificio INVERPOR </t>
  </si>
  <si>
    <t>Pasto - Calle 18 No 41-54 Edificio WORK 18.42 Piso 3 y 4.</t>
  </si>
  <si>
    <t xml:space="preserve">Popayan - Calle 13N # 8N-12  Prados del Norte </t>
  </si>
  <si>
    <t>Cartagena - Carrera 19#26-29 Tercer Callejón Diagonal Olímpica Estéreo.</t>
  </si>
  <si>
    <t>Monteria - Calle 64 # 8A-56 Barrio la castellana</t>
  </si>
  <si>
    <t>Ibagué - Carrera 4 B No.36 -15, barrio Cádiz</t>
  </si>
  <si>
    <t>Yopal - Calle 18 Nº 20-09 barrio el Gaban</t>
  </si>
  <si>
    <t>Tunja -  Transversal 9B # 28A-29 Casa 3 Barrio Maldonado</t>
  </si>
  <si>
    <t>Carrera 9 No. 21-108 Hotel Mocoa Samay</t>
  </si>
  <si>
    <t>Arauca-Calle 19 # 19-62 - Barrio Centeo</t>
  </si>
  <si>
    <t>San jose del Guaviare -AVENIDA LOS COLONIZADORES Nº 29-91 BARRIO 20 DE JULIO LOTE 1</t>
  </si>
  <si>
    <t>Quibdo - Carrera 7# 27-50 Tercer piso Barrio Alameda Reyes</t>
  </si>
  <si>
    <t>Mitu - Carrera 13ª  # 15ª – 87 Hotel Mitú Real Centro</t>
  </si>
  <si>
    <t>%</t>
  </si>
  <si>
    <t>SUMA</t>
  </si>
  <si>
    <t xml:space="preserve">TOTAL </t>
  </si>
  <si>
    <t>TIEMPO OBJETIVO
(MINUTOS DEL MES)</t>
  </si>
  <si>
    <t>INTERRUPCIONES MAXIMAS EN UN MES</t>
  </si>
  <si>
    <t>FEBRERO</t>
  </si>
  <si>
    <t>SERVICIO DE CONECTIVIDAD  PERIODO DE FEBRERO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</si>
</sst>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[$$-240A]\ #,##0.00"/>
    <numFmt numFmtId="166" formatCode="_(* #,##0_);_(* \(#,##0\);_(* &quot;-&quot;??_);_(@_)"/>
    <numFmt numFmtId="167" formatCode="0.0%"/>
    <numFmt numFmtId="168" formatCode="0.000"/>
    <numFmt numFmtId="169" formatCode="[$-F400]h:mm:ss\ AM/PM"/>
    <numFmt numFmtId="170" formatCode="[hh]:mm"/>
    <numFmt numFmtId="171" formatCode="_-&quot;$&quot;\ * #,##0.000_-;\-&quot;$&quot;\ * #,##0.000_-;_-&quot;$&quot;\ 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</fills>
  <borders count="31">
    <border>
      <left/>
      <right/>
      <top/>
      <bottom/>
      <diagonal/>
    </border>
    <border>
      <left style="thin">
        <color theme="0" tint="-4.9989318521683403E-2"/>
      </left>
      <right/>
      <top/>
      <bottom style="thin">
        <color theme="0" tint="-0.24994659260841701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0" applyFont="1"/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/>
    <xf numFmtId="14" fontId="3" fillId="0" borderId="0" xfId="0" applyNumberFormat="1" applyFont="1"/>
    <xf numFmtId="0" fontId="3" fillId="0" borderId="3" xfId="0" applyFont="1" applyBorder="1" applyAlignment="1" applyProtection="1">
      <alignment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165" fontId="0" fillId="0" borderId="0" xfId="0" applyNumberFormat="1"/>
    <xf numFmtId="2" fontId="4" fillId="0" borderId="0" xfId="0" applyNumberFormat="1" applyFont="1"/>
    <xf numFmtId="14" fontId="0" fillId="0" borderId="0" xfId="0" applyNumberFormat="1"/>
    <xf numFmtId="165" fontId="2" fillId="0" borderId="0" xfId="0" applyNumberFormat="1" applyFont="1"/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0" fillId="2" borderId="4" xfId="0" applyFill="1" applyBorder="1"/>
    <xf numFmtId="0" fontId="9" fillId="9" borderId="9" xfId="0" applyFont="1" applyFill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8" fillId="3" borderId="9" xfId="0" applyFont="1" applyFill="1" applyBorder="1" applyAlignment="1">
      <alignment horizontal="center" vertical="center" textRotation="90" wrapText="1"/>
    </xf>
    <xf numFmtId="0" fontId="10" fillId="9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top" wrapText="1" readingOrder="1"/>
    </xf>
    <xf numFmtId="0" fontId="5" fillId="2" borderId="12" xfId="0" applyFont="1" applyFill="1" applyBorder="1" applyAlignment="1">
      <alignment horizontal="left" vertical="center" wrapText="1" readingOrder="1"/>
    </xf>
    <xf numFmtId="0" fontId="5" fillId="2" borderId="13" xfId="0" applyFont="1" applyFill="1" applyBorder="1" applyAlignment="1">
      <alignment horizontal="left" vertical="center" wrapText="1" readingOrder="1"/>
    </xf>
    <xf numFmtId="0" fontId="0" fillId="0" borderId="14" xfId="0" applyBorder="1"/>
    <xf numFmtId="0" fontId="0" fillId="0" borderId="6" xfId="0" applyBorder="1"/>
    <xf numFmtId="0" fontId="2" fillId="0" borderId="14" xfId="0" applyFont="1" applyBorder="1"/>
    <xf numFmtId="0" fontId="0" fillId="0" borderId="15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165" fontId="2" fillId="0" borderId="16" xfId="0" applyNumberFormat="1" applyFont="1" applyBorder="1"/>
    <xf numFmtId="165" fontId="1" fillId="4" borderId="16" xfId="0" applyNumberFormat="1" applyFont="1" applyFill="1" applyBorder="1"/>
    <xf numFmtId="165" fontId="0" fillId="0" borderId="16" xfId="0" applyNumberFormat="1" applyBorder="1"/>
    <xf numFmtId="165" fontId="0" fillId="0" borderId="17" xfId="0" applyNumberFormat="1" applyBorder="1"/>
    <xf numFmtId="166" fontId="3" fillId="10" borderId="12" xfId="1" applyNumberFormat="1" applyFont="1" applyFill="1" applyBorder="1" applyAlignment="1">
      <alignment vertical="center" wrapText="1"/>
    </xf>
    <xf numFmtId="166" fontId="3" fillId="0" borderId="18" xfId="1" applyNumberFormat="1" applyFont="1" applyBorder="1" applyAlignment="1">
      <alignment vertical="center" wrapText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10" fontId="3" fillId="10" borderId="12" xfId="3" applyNumberFormat="1" applyFont="1" applyFill="1" applyBorder="1" applyAlignment="1">
      <alignment horizontal="center" vertical="center" wrapText="1"/>
    </xf>
    <xf numFmtId="10" fontId="12" fillId="0" borderId="12" xfId="3" applyNumberFormat="1" applyFont="1" applyBorder="1" applyAlignment="1">
      <alignment horizontal="center" vertical="center" wrapText="1"/>
    </xf>
    <xf numFmtId="10" fontId="0" fillId="0" borderId="0" xfId="0" applyNumberFormat="1"/>
    <xf numFmtId="165" fontId="9" fillId="0" borderId="3" xfId="0" applyNumberFormat="1" applyFont="1" applyBorder="1" applyAlignment="1" applyProtection="1">
      <alignment horizontal="center" vertical="center" wrapText="1"/>
      <protection hidden="1"/>
    </xf>
    <xf numFmtId="9" fontId="12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hidden="1"/>
    </xf>
    <xf numFmtId="167" fontId="3" fillId="10" borderId="12" xfId="3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14" fontId="3" fillId="2" borderId="4" xfId="0" applyNumberFormat="1" applyFont="1" applyFill="1" applyBorder="1" applyAlignment="1" applyProtection="1">
      <alignment horizontal="center" vertical="center"/>
      <protection hidden="1"/>
    </xf>
    <xf numFmtId="20" fontId="4" fillId="2" borderId="4" xfId="0" applyNumberFormat="1" applyFont="1" applyFill="1" applyBorder="1" applyAlignment="1" applyProtection="1">
      <alignment horizontal="center" vertical="center"/>
      <protection hidden="1"/>
    </xf>
    <xf numFmtId="0" fontId="3" fillId="12" borderId="4" xfId="0" applyFont="1" applyFill="1" applyBorder="1" applyAlignment="1" applyProtection="1">
      <alignment horizontal="center" vertical="center" wrapText="1"/>
      <protection hidden="1"/>
    </xf>
    <xf numFmtId="165" fontId="3" fillId="2" borderId="4" xfId="2" applyNumberFormat="1" applyFont="1" applyFill="1" applyBorder="1" applyAlignment="1">
      <alignment vertical="center"/>
    </xf>
    <xf numFmtId="164" fontId="4" fillId="0" borderId="12" xfId="4" applyFont="1" applyBorder="1" applyAlignment="1">
      <alignment vertical="center"/>
    </xf>
    <xf numFmtId="164" fontId="12" fillId="0" borderId="12" xfId="4" applyFont="1" applyBorder="1" applyAlignment="1">
      <alignment vertical="center"/>
    </xf>
    <xf numFmtId="164" fontId="9" fillId="2" borderId="12" xfId="4" applyFont="1" applyFill="1" applyBorder="1" applyAlignment="1">
      <alignment vertical="center" wrapText="1"/>
    </xf>
    <xf numFmtId="0" fontId="3" fillId="0" borderId="4" xfId="0" applyFont="1" applyBorder="1" applyAlignment="1" applyProtection="1">
      <alignment horizontal="left" vertical="center" wrapText="1"/>
      <protection hidden="1"/>
    </xf>
    <xf numFmtId="20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22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22" fontId="4" fillId="2" borderId="4" xfId="0" applyNumberFormat="1" applyFont="1" applyFill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5" xfId="0" applyFont="1" applyBorder="1" applyAlignment="1" applyProtection="1">
      <alignment horizontal="left" vertical="center" wrapText="1"/>
      <protection hidden="1"/>
    </xf>
    <xf numFmtId="165" fontId="12" fillId="0" borderId="3" xfId="0" applyNumberFormat="1" applyFont="1" applyBorder="1" applyAlignment="1" applyProtection="1">
      <alignment horizontal="left" vertical="center" wrapText="1"/>
      <protection hidden="1"/>
    </xf>
    <xf numFmtId="165" fontId="3" fillId="0" borderId="3" xfId="0" applyNumberFormat="1" applyFont="1" applyBorder="1" applyAlignment="1" applyProtection="1">
      <alignment horizontal="left" vertical="center" wrapText="1"/>
      <protection hidden="1"/>
    </xf>
    <xf numFmtId="42" fontId="12" fillId="0" borderId="3" xfId="2" applyFont="1" applyBorder="1" applyAlignment="1" applyProtection="1">
      <alignment horizontal="left" vertical="center" wrapText="1"/>
      <protection hidden="1"/>
    </xf>
    <xf numFmtId="165" fontId="12" fillId="2" borderId="3" xfId="0" applyNumberFormat="1" applyFont="1" applyFill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vertical="center" wrapText="1"/>
      <protection hidden="1"/>
    </xf>
    <xf numFmtId="0" fontId="12" fillId="0" borderId="4" xfId="0" applyFont="1" applyBorder="1" applyAlignment="1" applyProtection="1">
      <alignment horizontal="left" vertical="center" wrapText="1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" fillId="13" borderId="2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vertical="center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2" fontId="0" fillId="0" borderId="0" xfId="0" applyNumberFormat="1"/>
    <xf numFmtId="10" fontId="3" fillId="0" borderId="3" xfId="0" applyNumberFormat="1" applyFont="1" applyBorder="1" applyAlignment="1" applyProtection="1">
      <alignment horizontal="center" vertical="center" wrapText="1"/>
      <protection hidden="1"/>
    </xf>
    <xf numFmtId="168" fontId="0" fillId="2" borderId="4" xfId="0" applyNumberFormat="1" applyFill="1" applyBorder="1"/>
    <xf numFmtId="9" fontId="0" fillId="0" borderId="0" xfId="3" applyFont="1"/>
    <xf numFmtId="14" fontId="4" fillId="2" borderId="4" xfId="0" applyNumberFormat="1" applyFont="1" applyFill="1" applyBorder="1" applyAlignment="1" applyProtection="1">
      <alignment horizontal="center" vertical="center"/>
      <protection hidden="1"/>
    </xf>
    <xf numFmtId="169" fontId="0" fillId="0" borderId="0" xfId="0" applyNumberFormat="1"/>
    <xf numFmtId="170" fontId="0" fillId="0" borderId="0" xfId="0" applyNumberFormat="1"/>
    <xf numFmtId="1" fontId="3" fillId="0" borderId="18" xfId="1" applyNumberFormat="1" applyFont="1" applyBorder="1" applyAlignment="1">
      <alignment vertical="center" wrapText="1"/>
    </xf>
    <xf numFmtId="10" fontId="0" fillId="2" borderId="4" xfId="3" applyNumberFormat="1" applyFont="1" applyFill="1" applyBorder="1"/>
    <xf numFmtId="44" fontId="3" fillId="2" borderId="4" xfId="5" applyFont="1" applyFill="1" applyBorder="1" applyAlignment="1">
      <alignment vertical="center"/>
    </xf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0" fontId="1" fillId="14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10" fontId="0" fillId="0" borderId="4" xfId="3" applyNumberFormat="1" applyFont="1" applyBorder="1"/>
    <xf numFmtId="10" fontId="0" fillId="2" borderId="4" xfId="0" applyNumberFormat="1" applyFill="1" applyBorder="1"/>
    <xf numFmtId="0" fontId="1" fillId="4" borderId="4" xfId="0" applyFont="1" applyFill="1" applyBorder="1" applyAlignment="1">
      <alignment horizontal="center"/>
    </xf>
    <xf numFmtId="10" fontId="1" fillId="4" borderId="4" xfId="0" applyNumberFormat="1" applyFont="1" applyFill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10" fontId="1" fillId="14" borderId="4" xfId="3" applyNumberFormat="1" applyFont="1" applyFill="1" applyBorder="1"/>
    <xf numFmtId="2" fontId="1" fillId="14" borderId="4" xfId="3" applyNumberFormat="1" applyFont="1" applyFill="1" applyBorder="1"/>
    <xf numFmtId="0" fontId="1" fillId="15" borderId="4" xfId="0" applyFont="1" applyFill="1" applyBorder="1" applyAlignment="1">
      <alignment horizontal="left" vertical="center" wrapText="1"/>
    </xf>
    <xf numFmtId="0" fontId="1" fillId="15" borderId="4" xfId="0" applyFont="1" applyFill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/>
    </xf>
    <xf numFmtId="10" fontId="2" fillId="12" borderId="4" xfId="3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horizontal="left" vertical="center"/>
      <protection hidden="1"/>
    </xf>
    <xf numFmtId="0" fontId="12" fillId="2" borderId="3" xfId="0" applyFont="1" applyFill="1" applyBorder="1" applyAlignment="1" applyProtection="1">
      <alignment horizontal="left" vertical="center" wrapText="1"/>
      <protection hidden="1"/>
    </xf>
    <xf numFmtId="0" fontId="12" fillId="0" borderId="3" xfId="0" applyFont="1" applyBorder="1" applyAlignment="1" applyProtection="1">
      <alignment horizontal="left" vertical="center"/>
      <protection hidden="1"/>
    </xf>
    <xf numFmtId="0" fontId="2" fillId="6" borderId="17" xfId="0" applyFont="1" applyFill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44" fontId="0" fillId="0" borderId="16" xfId="5" applyFont="1" applyBorder="1" applyAlignment="1" applyProtection="1">
      <alignment horizontal="center" vertical="center" wrapText="1"/>
      <protection hidden="1"/>
    </xf>
    <xf numFmtId="44" fontId="0" fillId="0" borderId="16" xfId="5" applyFont="1" applyBorder="1"/>
    <xf numFmtId="44" fontId="12" fillId="0" borderId="3" xfId="5" applyFont="1" applyBorder="1" applyAlignment="1" applyProtection="1">
      <alignment horizontal="left" vertical="center" wrapText="1"/>
      <protection hidden="1"/>
    </xf>
    <xf numFmtId="171" fontId="12" fillId="0" borderId="3" xfId="5" applyNumberFormat="1" applyFont="1" applyBorder="1" applyAlignment="1" applyProtection="1">
      <alignment horizontal="left" vertical="center" wrapText="1"/>
      <protection hidden="1"/>
    </xf>
    <xf numFmtId="10" fontId="3" fillId="0" borderId="12" xfId="3" applyNumberFormat="1" applyFont="1" applyFill="1" applyBorder="1" applyAlignment="1">
      <alignment horizontal="center" vertical="center" wrapText="1"/>
    </xf>
    <xf numFmtId="166" fontId="3" fillId="10" borderId="12" xfId="1" applyNumberFormat="1" applyFont="1" applyFill="1" applyBorder="1" applyAlignment="1">
      <alignment horizontal="center" vertical="center" wrapText="1"/>
    </xf>
    <xf numFmtId="166" fontId="3" fillId="2" borderId="12" xfId="1" applyNumberFormat="1" applyFont="1" applyFill="1" applyBorder="1" applyAlignment="1">
      <alignment horizontal="center" vertical="center" wrapText="1"/>
    </xf>
    <xf numFmtId="166" fontId="3" fillId="2" borderId="12" xfId="1" applyNumberFormat="1" applyFont="1" applyFill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textRotation="90" wrapText="1"/>
    </xf>
    <xf numFmtId="10" fontId="12" fillId="2" borderId="12" xfId="3" applyNumberFormat="1" applyFont="1" applyFill="1" applyBorder="1" applyAlignment="1">
      <alignment horizontal="center" vertical="center" wrapText="1"/>
    </xf>
    <xf numFmtId="9" fontId="12" fillId="2" borderId="12" xfId="3" applyFont="1" applyFill="1" applyBorder="1" applyAlignment="1">
      <alignment horizontal="center" vertical="center" wrapText="1"/>
    </xf>
    <xf numFmtId="9" fontId="3" fillId="2" borderId="12" xfId="3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1" fillId="15" borderId="0" xfId="0" applyFont="1" applyFill="1" applyAlignment="1">
      <alignment horizontal="center" vertical="center" wrapText="1"/>
    </xf>
    <xf numFmtId="0" fontId="1" fillId="15" borderId="3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15" borderId="4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4" fillId="0" borderId="19" xfId="0" applyFont="1" applyBorder="1" applyAlignment="1">
      <alignment horizontal="right" vertical="center" wrapText="1" indent="1"/>
    </xf>
    <xf numFmtId="0" fontId="4" fillId="0" borderId="20" xfId="0" applyFont="1" applyBorder="1" applyAlignment="1">
      <alignment horizontal="right" vertical="center" wrapText="1" indent="1"/>
    </xf>
    <xf numFmtId="0" fontId="4" fillId="0" borderId="21" xfId="0" applyFont="1" applyBorder="1" applyAlignment="1">
      <alignment horizontal="right" vertical="center" wrapText="1" inden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textRotation="90" wrapText="1"/>
    </xf>
    <xf numFmtId="0" fontId="7" fillId="5" borderId="22" xfId="0" applyFont="1" applyFill="1" applyBorder="1" applyAlignment="1">
      <alignment horizontal="center" vertical="center" textRotation="90" wrapText="1"/>
    </xf>
    <xf numFmtId="0" fontId="7" fillId="5" borderId="23" xfId="0" applyFont="1" applyFill="1" applyBorder="1" applyAlignment="1">
      <alignment horizontal="center" vertical="center" textRotation="90" wrapText="1"/>
    </xf>
    <xf numFmtId="0" fontId="8" fillId="8" borderId="24" xfId="0" applyFont="1" applyFill="1" applyBorder="1" applyAlignment="1">
      <alignment horizontal="center" vertical="center"/>
    </xf>
    <xf numFmtId="0" fontId="8" fillId="8" borderId="25" xfId="0" applyFont="1" applyFill="1" applyBorder="1" applyAlignment="1">
      <alignment horizontal="center" vertical="center"/>
    </xf>
    <xf numFmtId="0" fontId="8" fillId="8" borderId="26" xfId="0" applyFont="1" applyFill="1" applyBorder="1" applyAlignment="1">
      <alignment horizontal="center" vertical="center"/>
    </xf>
    <xf numFmtId="166" fontId="3" fillId="2" borderId="27" xfId="1" applyNumberFormat="1" applyFont="1" applyFill="1" applyBorder="1" applyAlignment="1">
      <alignment horizontal="center" vertical="center" wrapText="1"/>
    </xf>
    <xf numFmtId="166" fontId="3" fillId="2" borderId="28" xfId="1" applyNumberFormat="1" applyFont="1" applyFill="1" applyBorder="1" applyAlignment="1">
      <alignment horizontal="center" vertical="center" wrapText="1"/>
    </xf>
    <xf numFmtId="166" fontId="3" fillId="10" borderId="27" xfId="1" applyNumberFormat="1" applyFont="1" applyFill="1" applyBorder="1" applyAlignment="1">
      <alignment horizontal="center" vertical="center" wrapText="1"/>
    </xf>
    <xf numFmtId="166" fontId="3" fillId="10" borderId="28" xfId="1" applyNumberFormat="1" applyFont="1" applyFill="1" applyBorder="1" applyAlignment="1">
      <alignment horizontal="center" vertical="center" wrapText="1"/>
    </xf>
    <xf numFmtId="10" fontId="12" fillId="2" borderId="27" xfId="3" applyNumberFormat="1" applyFont="1" applyFill="1" applyBorder="1" applyAlignment="1">
      <alignment horizontal="center" vertical="center" wrapText="1"/>
    </xf>
    <xf numFmtId="10" fontId="12" fillId="2" borderId="28" xfId="3" applyNumberFormat="1" applyFont="1" applyFill="1" applyBorder="1" applyAlignment="1">
      <alignment horizontal="center" vertical="center" wrapText="1"/>
    </xf>
    <xf numFmtId="9" fontId="3" fillId="2" borderId="27" xfId="3" applyFont="1" applyFill="1" applyBorder="1" applyAlignment="1">
      <alignment horizontal="center" vertical="center" wrapText="1"/>
    </xf>
    <xf numFmtId="9" fontId="3" fillId="2" borderId="28" xfId="3" applyFont="1" applyFill="1" applyBorder="1" applyAlignment="1">
      <alignment horizontal="center" vertical="center" wrapText="1"/>
    </xf>
    <xf numFmtId="9" fontId="12" fillId="0" borderId="27" xfId="0" applyNumberFormat="1" applyFont="1" applyBorder="1" applyAlignment="1">
      <alignment horizontal="center" vertical="center" wrapText="1"/>
    </xf>
    <xf numFmtId="9" fontId="12" fillId="0" borderId="28" xfId="0" applyNumberFormat="1" applyFont="1" applyBorder="1" applyAlignment="1">
      <alignment horizontal="center" vertical="center" wrapText="1"/>
    </xf>
    <xf numFmtId="44" fontId="9" fillId="0" borderId="27" xfId="5" applyFont="1" applyBorder="1" applyAlignment="1" applyProtection="1">
      <alignment horizontal="center" vertical="center" wrapText="1"/>
      <protection hidden="1"/>
    </xf>
    <xf numFmtId="44" fontId="9" fillId="0" borderId="29" xfId="5" applyFont="1" applyBorder="1" applyAlignment="1" applyProtection="1">
      <alignment horizontal="center" vertical="center" wrapText="1"/>
      <protection hidden="1"/>
    </xf>
    <xf numFmtId="165" fontId="9" fillId="0" borderId="27" xfId="0" applyNumberFormat="1" applyFont="1" applyBorder="1" applyAlignment="1" applyProtection="1">
      <alignment horizontal="center" vertical="center" wrapText="1"/>
      <protection hidden="1"/>
    </xf>
    <xf numFmtId="165" fontId="9" fillId="0" borderId="29" xfId="0" applyNumberFormat="1" applyFont="1" applyBorder="1" applyAlignment="1" applyProtection="1">
      <alignment horizontal="center" vertical="center" wrapText="1"/>
      <protection hidden="1"/>
    </xf>
  </cellXfs>
  <cellStyles count="6">
    <cellStyle name="Millares" xfId="1" builtinId="3"/>
    <cellStyle name="Moneda" xfId="5" builtinId="4"/>
    <cellStyle name="Moneda [0]" xfId="2" builtinId="7"/>
    <cellStyle name="Moneda 2 4" xfId="4" xr:uid="{BDB6D486-3180-48B3-BCC0-D10C2CA52053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2458-CDFB-4013-8CB4-5D4288E04073}">
  <dimension ref="A1:V62"/>
  <sheetViews>
    <sheetView showGridLines="0" tabSelected="1" topLeftCell="H28" zoomScaleNormal="100" workbookViewId="0">
      <selection activeCell="Q50" sqref="Q50"/>
    </sheetView>
  </sheetViews>
  <sheetFormatPr baseColWidth="10" defaultRowHeight="15" x14ac:dyDescent="0.25"/>
  <cols>
    <col min="1" max="1" width="20" hidden="1" customWidth="1"/>
    <col min="4" max="4" width="17.140625" bestFit="1" customWidth="1"/>
    <col min="5" max="5" width="13.28515625" bestFit="1" customWidth="1"/>
    <col min="6" max="6" width="21.85546875" customWidth="1"/>
    <col min="7" max="7" width="20.7109375" customWidth="1"/>
    <col min="8" max="8" width="20" bestFit="1" customWidth="1"/>
    <col min="9" max="9" width="38.7109375" customWidth="1"/>
    <col min="10" max="10" width="41.42578125" customWidth="1"/>
    <col min="11" max="11" width="10" customWidth="1"/>
    <col min="12" max="12" width="10.140625" bestFit="1" customWidth="1"/>
    <col min="13" max="14" width="11.5703125" customWidth="1"/>
    <col min="15" max="15" width="16.42578125" bestFit="1" customWidth="1"/>
    <col min="16" max="16" width="18" bestFit="1" customWidth="1"/>
    <col min="17" max="17" width="17.5703125" bestFit="1" customWidth="1"/>
    <col min="18" max="18" width="45.7109375" bestFit="1" customWidth="1"/>
    <col min="20" max="20" width="14.42578125" bestFit="1" customWidth="1"/>
  </cols>
  <sheetData>
    <row r="1" spans="1:22" x14ac:dyDescent="0.25">
      <c r="B1" s="124" t="s">
        <v>212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 spans="1:22" ht="30" x14ac:dyDescent="0.25">
      <c r="A2" s="11" t="s">
        <v>63</v>
      </c>
      <c r="B2" s="2" t="s">
        <v>0</v>
      </c>
      <c r="C2" s="2" t="s">
        <v>17</v>
      </c>
      <c r="D2" s="2" t="s">
        <v>60</v>
      </c>
      <c r="E2" s="11" t="s">
        <v>58</v>
      </c>
      <c r="F2" s="11" t="s">
        <v>61</v>
      </c>
      <c r="G2" s="11" t="s">
        <v>62</v>
      </c>
      <c r="H2" s="11" t="s">
        <v>63</v>
      </c>
      <c r="I2" s="16" t="s">
        <v>64</v>
      </c>
      <c r="J2" s="11" t="s">
        <v>59</v>
      </c>
      <c r="K2" s="11" t="s">
        <v>65</v>
      </c>
      <c r="L2" s="11" t="s">
        <v>66</v>
      </c>
      <c r="M2" s="11" t="s">
        <v>67</v>
      </c>
      <c r="N2" s="11" t="s">
        <v>149</v>
      </c>
      <c r="O2" s="11" t="s">
        <v>144</v>
      </c>
      <c r="P2" s="11" t="s">
        <v>68</v>
      </c>
      <c r="Q2" s="74" t="s">
        <v>211</v>
      </c>
      <c r="R2" s="11" t="s">
        <v>69</v>
      </c>
      <c r="T2" s="3"/>
      <c r="U2" s="4"/>
      <c r="V2" s="3"/>
    </row>
    <row r="3" spans="1:22" ht="15" customHeight="1" x14ac:dyDescent="0.25">
      <c r="A3" s="15" t="s">
        <v>83</v>
      </c>
      <c r="B3" s="5">
        <v>1</v>
      </c>
      <c r="C3" s="13" t="s">
        <v>18</v>
      </c>
      <c r="D3" s="6" t="s">
        <v>1</v>
      </c>
      <c r="E3" s="6" t="s">
        <v>70</v>
      </c>
      <c r="F3" s="6" t="s">
        <v>73</v>
      </c>
      <c r="G3" s="75">
        <v>1500</v>
      </c>
      <c r="H3" s="76" t="s">
        <v>83</v>
      </c>
      <c r="I3" s="79" t="s">
        <v>116</v>
      </c>
      <c r="J3" s="78" t="s">
        <v>2</v>
      </c>
      <c r="K3" s="81">
        <v>0.99980000000000002</v>
      </c>
      <c r="L3" s="81">
        <v>0.99980000000000002</v>
      </c>
      <c r="M3" s="64"/>
      <c r="N3" s="104"/>
      <c r="O3" s="45">
        <v>8000000</v>
      </c>
      <c r="P3" s="67"/>
      <c r="Q3" s="45">
        <v>8000000</v>
      </c>
      <c r="R3" s="41"/>
      <c r="T3" s="3"/>
      <c r="U3" s="4"/>
      <c r="V3" s="8"/>
    </row>
    <row r="4" spans="1:22" ht="15" customHeight="1" x14ac:dyDescent="0.25">
      <c r="A4" s="15" t="s">
        <v>78</v>
      </c>
      <c r="B4" s="5">
        <v>2</v>
      </c>
      <c r="C4" s="13" t="s">
        <v>19</v>
      </c>
      <c r="D4" s="6" t="s">
        <v>177</v>
      </c>
      <c r="E4" s="6" t="s">
        <v>70</v>
      </c>
      <c r="F4" s="6" t="s">
        <v>73</v>
      </c>
      <c r="G4" s="75">
        <v>64</v>
      </c>
      <c r="H4" s="76" t="s">
        <v>78</v>
      </c>
      <c r="I4" s="79" t="s">
        <v>117</v>
      </c>
      <c r="J4" s="78" t="s">
        <v>184</v>
      </c>
      <c r="K4" s="81">
        <v>0.99980000000000002</v>
      </c>
      <c r="L4" s="81">
        <v>0.99980000000000002</v>
      </c>
      <c r="M4" s="65"/>
      <c r="N4" s="65"/>
      <c r="O4" s="45">
        <v>1200000</v>
      </c>
      <c r="P4" s="68"/>
      <c r="Q4" s="45">
        <v>1200000</v>
      </c>
      <c r="R4" s="6"/>
    </row>
    <row r="5" spans="1:22" ht="15" customHeight="1" x14ac:dyDescent="0.25">
      <c r="A5" s="15" t="s">
        <v>77</v>
      </c>
      <c r="B5" s="5">
        <v>3</v>
      </c>
      <c r="C5" s="13" t="s">
        <v>20</v>
      </c>
      <c r="D5" s="6" t="s">
        <v>177</v>
      </c>
      <c r="E5" s="6" t="s">
        <v>70</v>
      </c>
      <c r="F5" s="6" t="s">
        <v>73</v>
      </c>
      <c r="G5" s="75">
        <v>64</v>
      </c>
      <c r="H5" s="76" t="s">
        <v>77</v>
      </c>
      <c r="I5" s="79" t="s">
        <v>118</v>
      </c>
      <c r="J5" s="78" t="s">
        <v>184</v>
      </c>
      <c r="K5" s="81">
        <v>0.99980000000000002</v>
      </c>
      <c r="L5" s="81">
        <v>0.99980000000000002</v>
      </c>
      <c r="M5" s="64"/>
      <c r="N5" s="104"/>
      <c r="O5" s="45">
        <v>1000000</v>
      </c>
      <c r="P5" s="67"/>
      <c r="Q5" s="45">
        <v>1000000</v>
      </c>
      <c r="R5" s="41"/>
    </row>
    <row r="6" spans="1:22" ht="15" customHeight="1" x14ac:dyDescent="0.25">
      <c r="A6" s="15" t="s">
        <v>79</v>
      </c>
      <c r="B6" s="5">
        <v>4</v>
      </c>
      <c r="C6" s="13" t="s">
        <v>21</v>
      </c>
      <c r="D6" s="6" t="s">
        <v>178</v>
      </c>
      <c r="E6" s="6" t="s">
        <v>70</v>
      </c>
      <c r="F6" s="6" t="s">
        <v>73</v>
      </c>
      <c r="G6" s="75">
        <v>64</v>
      </c>
      <c r="H6" s="76" t="s">
        <v>79</v>
      </c>
      <c r="I6" s="79" t="s">
        <v>191</v>
      </c>
      <c r="J6" s="78" t="s">
        <v>185</v>
      </c>
      <c r="K6" s="81">
        <v>0.99980000000000002</v>
      </c>
      <c r="L6" s="81">
        <v>0.99980000000000002</v>
      </c>
      <c r="M6" s="63"/>
      <c r="N6" s="105"/>
      <c r="O6" s="45">
        <v>455000</v>
      </c>
      <c r="P6" s="67"/>
      <c r="Q6" s="45">
        <v>455000</v>
      </c>
      <c r="R6" s="41"/>
      <c r="U6" s="9"/>
    </row>
    <row r="7" spans="1:22" ht="15" customHeight="1" x14ac:dyDescent="0.25">
      <c r="A7" s="6" t="s">
        <v>80</v>
      </c>
      <c r="B7" s="5">
        <v>5</v>
      </c>
      <c r="C7" s="13" t="s">
        <v>22</v>
      </c>
      <c r="D7" s="6" t="s">
        <v>178</v>
      </c>
      <c r="E7" s="6" t="s">
        <v>70</v>
      </c>
      <c r="F7" s="6" t="s">
        <v>73</v>
      </c>
      <c r="G7" s="75">
        <v>64</v>
      </c>
      <c r="H7" s="77" t="s">
        <v>80</v>
      </c>
      <c r="I7" s="79" t="s">
        <v>192</v>
      </c>
      <c r="J7" s="78" t="s">
        <v>185</v>
      </c>
      <c r="K7" s="81">
        <v>0.99980000000000002</v>
      </c>
      <c r="L7" s="81">
        <v>0.99980000000000002</v>
      </c>
      <c r="M7" s="64"/>
      <c r="N7" s="104"/>
      <c r="O7" s="45">
        <v>460000</v>
      </c>
      <c r="P7" s="67"/>
      <c r="Q7" s="45">
        <v>460000</v>
      </c>
      <c r="R7" s="41"/>
      <c r="U7" s="9"/>
      <c r="V7" s="8"/>
    </row>
    <row r="8" spans="1:22" ht="15" customHeight="1" x14ac:dyDescent="0.25">
      <c r="A8" s="6" t="s">
        <v>81</v>
      </c>
      <c r="B8" s="5">
        <v>6</v>
      </c>
      <c r="C8" s="13" t="s">
        <v>23</v>
      </c>
      <c r="D8" s="6" t="s">
        <v>179</v>
      </c>
      <c r="E8" s="6" t="s">
        <v>70</v>
      </c>
      <c r="F8" s="6" t="s">
        <v>73</v>
      </c>
      <c r="G8" s="75">
        <v>64</v>
      </c>
      <c r="H8" s="77" t="s">
        <v>81</v>
      </c>
      <c r="I8" s="79" t="s">
        <v>119</v>
      </c>
      <c r="J8" s="78" t="s">
        <v>186</v>
      </c>
      <c r="K8" s="81">
        <v>0.99980000000000002</v>
      </c>
      <c r="L8" s="81">
        <v>0.99980000000000002</v>
      </c>
      <c r="M8" s="65"/>
      <c r="N8" s="65"/>
      <c r="O8" s="45">
        <v>700000</v>
      </c>
      <c r="P8" s="65"/>
      <c r="Q8" s="45">
        <v>700000</v>
      </c>
      <c r="R8" s="6"/>
    </row>
    <row r="9" spans="1:22" ht="15" customHeight="1" x14ac:dyDescent="0.25">
      <c r="A9" s="6" t="s">
        <v>82</v>
      </c>
      <c r="B9" s="5">
        <v>7</v>
      </c>
      <c r="C9" s="13" t="s">
        <v>24</v>
      </c>
      <c r="D9" s="6" t="s">
        <v>180</v>
      </c>
      <c r="E9" s="6" t="s">
        <v>70</v>
      </c>
      <c r="F9" s="6" t="s">
        <v>74</v>
      </c>
      <c r="G9" s="75">
        <v>1000</v>
      </c>
      <c r="H9" s="77" t="s">
        <v>82</v>
      </c>
      <c r="I9" s="79" t="s">
        <v>116</v>
      </c>
      <c r="J9" s="78" t="s">
        <v>187</v>
      </c>
      <c r="K9" s="81">
        <v>0.99980000000000002</v>
      </c>
      <c r="L9" s="81">
        <v>0.99980000000000002</v>
      </c>
      <c r="M9" s="65"/>
      <c r="N9" s="65"/>
      <c r="O9" s="45">
        <v>1000000</v>
      </c>
      <c r="P9" s="65"/>
      <c r="Q9" s="45">
        <v>1000000</v>
      </c>
      <c r="R9" s="6"/>
    </row>
    <row r="10" spans="1:22" ht="15" customHeight="1" x14ac:dyDescent="0.25">
      <c r="A10" s="6" t="s">
        <v>84</v>
      </c>
      <c r="B10" s="5">
        <v>8</v>
      </c>
      <c r="C10" s="13" t="s">
        <v>25</v>
      </c>
      <c r="D10" s="6" t="s">
        <v>3</v>
      </c>
      <c r="E10" s="6" t="s">
        <v>70</v>
      </c>
      <c r="F10" s="6" t="s">
        <v>74</v>
      </c>
      <c r="G10" s="75">
        <v>128</v>
      </c>
      <c r="H10" s="77" t="s">
        <v>84</v>
      </c>
      <c r="I10" s="79" t="s">
        <v>120</v>
      </c>
      <c r="J10" s="78" t="s">
        <v>4</v>
      </c>
      <c r="K10" s="81">
        <v>0.99980000000000002</v>
      </c>
      <c r="L10" s="81">
        <v>0.99980000000000002</v>
      </c>
      <c r="M10" s="72"/>
      <c r="N10" s="62"/>
      <c r="O10" s="45">
        <v>540000</v>
      </c>
      <c r="P10" s="67"/>
      <c r="Q10" s="45">
        <v>540000</v>
      </c>
      <c r="R10" s="41"/>
      <c r="U10" s="9"/>
    </row>
    <row r="11" spans="1:22" ht="15" customHeight="1" x14ac:dyDescent="0.25">
      <c r="A11" s="6" t="s">
        <v>85</v>
      </c>
      <c r="B11" s="5">
        <v>9</v>
      </c>
      <c r="C11" s="13" t="s">
        <v>26</v>
      </c>
      <c r="D11" s="6" t="s">
        <v>181</v>
      </c>
      <c r="E11" s="6" t="s">
        <v>71</v>
      </c>
      <c r="F11" s="6" t="s">
        <v>74</v>
      </c>
      <c r="G11" s="75">
        <v>64</v>
      </c>
      <c r="H11" s="77" t="s">
        <v>85</v>
      </c>
      <c r="I11" s="79" t="s">
        <v>193</v>
      </c>
      <c r="J11" s="78" t="s">
        <v>188</v>
      </c>
      <c r="K11" s="81">
        <v>0.999</v>
      </c>
      <c r="L11" s="81">
        <v>0.999</v>
      </c>
      <c r="M11" s="65"/>
      <c r="N11" s="65"/>
      <c r="O11" s="45">
        <v>450000</v>
      </c>
      <c r="P11" s="65"/>
      <c r="Q11" s="45">
        <v>450000</v>
      </c>
      <c r="R11" s="6"/>
      <c r="U11" s="9"/>
      <c r="V11" s="8"/>
    </row>
    <row r="12" spans="1:22" ht="15" customHeight="1" x14ac:dyDescent="0.25">
      <c r="A12" s="6" t="s">
        <v>86</v>
      </c>
      <c r="B12" s="5">
        <v>10</v>
      </c>
      <c r="C12" s="13" t="s">
        <v>27</v>
      </c>
      <c r="D12" s="6" t="s">
        <v>181</v>
      </c>
      <c r="E12" s="6" t="s">
        <v>71</v>
      </c>
      <c r="F12" s="6" t="s">
        <v>74</v>
      </c>
      <c r="G12" s="75">
        <v>64</v>
      </c>
      <c r="H12" s="77" t="s">
        <v>86</v>
      </c>
      <c r="I12" s="79" t="s">
        <v>121</v>
      </c>
      <c r="J12" s="78" t="s">
        <v>188</v>
      </c>
      <c r="K12" s="81">
        <v>0.999</v>
      </c>
      <c r="L12" s="81">
        <v>0.999</v>
      </c>
      <c r="M12" s="72"/>
      <c r="N12" s="62"/>
      <c r="O12" s="45">
        <v>570000.00000000023</v>
      </c>
      <c r="P12" s="67"/>
      <c r="Q12" s="45">
        <v>570000.00000000023</v>
      </c>
      <c r="R12" s="41"/>
    </row>
    <row r="13" spans="1:22" ht="15" customHeight="1" x14ac:dyDescent="0.25">
      <c r="A13" s="6" t="s">
        <v>76</v>
      </c>
      <c r="B13" s="5">
        <v>11</v>
      </c>
      <c r="C13" s="13" t="s">
        <v>28</v>
      </c>
      <c r="D13" s="6" t="s">
        <v>181</v>
      </c>
      <c r="E13" s="6" t="s">
        <v>71</v>
      </c>
      <c r="F13" s="6" t="s">
        <v>74</v>
      </c>
      <c r="G13" s="75">
        <v>64</v>
      </c>
      <c r="H13" s="77" t="s">
        <v>76</v>
      </c>
      <c r="I13" s="79" t="s">
        <v>175</v>
      </c>
      <c r="J13" s="78" t="s">
        <v>188</v>
      </c>
      <c r="K13" s="81">
        <v>0.999</v>
      </c>
      <c r="L13" s="81">
        <v>0.999</v>
      </c>
      <c r="M13" s="65"/>
      <c r="N13" s="65"/>
      <c r="O13" s="45">
        <v>380000</v>
      </c>
      <c r="P13" s="65"/>
      <c r="Q13" s="45">
        <v>380000</v>
      </c>
      <c r="R13" s="6"/>
    </row>
    <row r="14" spans="1:22" ht="15" customHeight="1" x14ac:dyDescent="0.25">
      <c r="A14" s="6" t="s">
        <v>87</v>
      </c>
      <c r="B14" s="5">
        <v>12</v>
      </c>
      <c r="C14" s="13" t="s">
        <v>29</v>
      </c>
      <c r="D14" s="6" t="s">
        <v>181</v>
      </c>
      <c r="E14" s="6" t="s">
        <v>71</v>
      </c>
      <c r="F14" s="6" t="s">
        <v>74</v>
      </c>
      <c r="G14" s="75">
        <v>64</v>
      </c>
      <c r="H14" s="77" t="s">
        <v>87</v>
      </c>
      <c r="I14" s="79" t="s">
        <v>122</v>
      </c>
      <c r="J14" s="78" t="s">
        <v>188</v>
      </c>
      <c r="K14" s="81">
        <v>0.999</v>
      </c>
      <c r="L14" s="81">
        <v>0.999</v>
      </c>
      <c r="M14" s="62"/>
      <c r="N14" s="62"/>
      <c r="O14" s="45">
        <v>380000</v>
      </c>
      <c r="P14" s="67"/>
      <c r="Q14" s="45">
        <v>380000</v>
      </c>
      <c r="R14" s="41"/>
    </row>
    <row r="15" spans="1:22" ht="15" customHeight="1" x14ac:dyDescent="0.25">
      <c r="A15" s="6" t="s">
        <v>88</v>
      </c>
      <c r="B15" s="5">
        <v>13</v>
      </c>
      <c r="C15" s="13" t="s">
        <v>30</v>
      </c>
      <c r="D15" s="6" t="s">
        <v>3</v>
      </c>
      <c r="E15" s="6" t="s">
        <v>70</v>
      </c>
      <c r="F15" s="6" t="s">
        <v>74</v>
      </c>
      <c r="G15" s="75">
        <v>128</v>
      </c>
      <c r="H15" s="77" t="s">
        <v>88</v>
      </c>
      <c r="I15" s="79" t="s">
        <v>123</v>
      </c>
      <c r="J15" s="78" t="s">
        <v>4</v>
      </c>
      <c r="K15" s="81">
        <v>0.99980000000000002</v>
      </c>
      <c r="L15" s="81">
        <v>0.99980000000000002</v>
      </c>
      <c r="M15" s="65"/>
      <c r="N15" s="65"/>
      <c r="O15" s="45">
        <v>400000</v>
      </c>
      <c r="P15" s="65"/>
      <c r="Q15" s="45">
        <v>400000</v>
      </c>
      <c r="R15" s="6"/>
    </row>
    <row r="16" spans="1:22" ht="15" customHeight="1" x14ac:dyDescent="0.25">
      <c r="A16" s="6" t="s">
        <v>89</v>
      </c>
      <c r="B16" s="5">
        <v>14</v>
      </c>
      <c r="C16" s="13" t="s">
        <v>31</v>
      </c>
      <c r="D16" s="6" t="s">
        <v>182</v>
      </c>
      <c r="E16" s="6" t="s">
        <v>71</v>
      </c>
      <c r="F16" s="6" t="s">
        <v>74</v>
      </c>
      <c r="G16" s="75">
        <v>64</v>
      </c>
      <c r="H16" s="77" t="s">
        <v>89</v>
      </c>
      <c r="I16" s="79" t="s">
        <v>124</v>
      </c>
      <c r="J16" s="78" t="s">
        <v>189</v>
      </c>
      <c r="K16" s="81">
        <v>0.999</v>
      </c>
      <c r="L16" s="81">
        <v>0.999</v>
      </c>
      <c r="M16" s="62"/>
      <c r="N16" s="62"/>
      <c r="O16" s="45">
        <v>460000</v>
      </c>
      <c r="P16" s="69"/>
      <c r="Q16" s="45">
        <v>460000</v>
      </c>
      <c r="R16" s="41"/>
    </row>
    <row r="17" spans="1:18" ht="15" customHeight="1" x14ac:dyDescent="0.25">
      <c r="A17" s="6" t="s">
        <v>90</v>
      </c>
      <c r="B17" s="5">
        <v>15</v>
      </c>
      <c r="C17" s="13" t="s">
        <v>32</v>
      </c>
      <c r="D17" s="6" t="s">
        <v>182</v>
      </c>
      <c r="E17" s="6" t="s">
        <v>71</v>
      </c>
      <c r="F17" s="6" t="s">
        <v>74</v>
      </c>
      <c r="G17" s="75">
        <v>64</v>
      </c>
      <c r="H17" s="77" t="s">
        <v>90</v>
      </c>
      <c r="I17" s="79" t="s">
        <v>194</v>
      </c>
      <c r="J17" s="78" t="s">
        <v>189</v>
      </c>
      <c r="K17" s="81">
        <v>0.999</v>
      </c>
      <c r="L17" s="81">
        <v>0.999</v>
      </c>
      <c r="M17" s="108"/>
      <c r="N17" s="106"/>
      <c r="O17" s="45">
        <v>460000</v>
      </c>
      <c r="P17" s="112"/>
      <c r="Q17" s="45">
        <v>460000</v>
      </c>
      <c r="R17" s="50"/>
    </row>
    <row r="18" spans="1:18" ht="15" customHeight="1" x14ac:dyDescent="0.25">
      <c r="A18" s="6" t="s">
        <v>91</v>
      </c>
      <c r="B18" s="5">
        <v>16</v>
      </c>
      <c r="C18" s="13" t="s">
        <v>33</v>
      </c>
      <c r="D18" s="6" t="s">
        <v>181</v>
      </c>
      <c r="E18" s="6" t="s">
        <v>71</v>
      </c>
      <c r="F18" s="6" t="s">
        <v>74</v>
      </c>
      <c r="G18" s="75">
        <v>64</v>
      </c>
      <c r="H18" s="77" t="s">
        <v>91</v>
      </c>
      <c r="I18" s="79" t="s">
        <v>125</v>
      </c>
      <c r="J18" s="78" t="s">
        <v>188</v>
      </c>
      <c r="K18" s="81">
        <v>0.999</v>
      </c>
      <c r="L18" s="81">
        <v>0.999</v>
      </c>
      <c r="M18" s="73"/>
      <c r="N18" s="106"/>
      <c r="O18" s="45">
        <v>350000</v>
      </c>
      <c r="P18" s="67"/>
      <c r="Q18" s="45">
        <v>350000</v>
      </c>
      <c r="R18" s="41"/>
    </row>
    <row r="19" spans="1:18" ht="15" customHeight="1" x14ac:dyDescent="0.25">
      <c r="A19" s="6" t="s">
        <v>92</v>
      </c>
      <c r="B19" s="5">
        <v>17</v>
      </c>
      <c r="C19" s="13" t="s">
        <v>34</v>
      </c>
      <c r="D19" s="6" t="s">
        <v>182</v>
      </c>
      <c r="E19" s="6" t="s">
        <v>71</v>
      </c>
      <c r="F19" s="6" t="s">
        <v>74</v>
      </c>
      <c r="G19" s="75">
        <v>64</v>
      </c>
      <c r="H19" s="77" t="s">
        <v>92</v>
      </c>
      <c r="I19" s="79" t="s">
        <v>195</v>
      </c>
      <c r="J19" s="78" t="s">
        <v>189</v>
      </c>
      <c r="K19" s="81">
        <v>0.999</v>
      </c>
      <c r="L19" s="81">
        <v>0.999</v>
      </c>
      <c r="M19" s="65"/>
      <c r="N19" s="65"/>
      <c r="O19" s="45">
        <v>460000</v>
      </c>
      <c r="P19" s="65"/>
      <c r="Q19" s="45">
        <v>460000</v>
      </c>
      <c r="R19" s="6"/>
    </row>
    <row r="20" spans="1:18" ht="15" customHeight="1" x14ac:dyDescent="0.25">
      <c r="A20" s="6" t="s">
        <v>93</v>
      </c>
      <c r="B20" s="5">
        <v>18</v>
      </c>
      <c r="C20" s="13" t="s">
        <v>35</v>
      </c>
      <c r="D20" s="6" t="s">
        <v>181</v>
      </c>
      <c r="E20" s="6" t="s">
        <v>71</v>
      </c>
      <c r="F20" s="6" t="s">
        <v>74</v>
      </c>
      <c r="G20" s="75">
        <v>64</v>
      </c>
      <c r="H20" s="77" t="s">
        <v>93</v>
      </c>
      <c r="I20" s="79" t="s">
        <v>196</v>
      </c>
      <c r="J20" s="78" t="s">
        <v>188</v>
      </c>
      <c r="K20" s="81">
        <v>0.999</v>
      </c>
      <c r="L20" s="81">
        <v>0.999</v>
      </c>
      <c r="M20" s="64"/>
      <c r="N20" s="104"/>
      <c r="O20" s="45">
        <v>500000</v>
      </c>
      <c r="P20" s="67"/>
      <c r="Q20" s="45">
        <v>500000</v>
      </c>
      <c r="R20" s="41"/>
    </row>
    <row r="21" spans="1:18" ht="15" customHeight="1" x14ac:dyDescent="0.25">
      <c r="A21" s="6" t="s">
        <v>94</v>
      </c>
      <c r="B21" s="5">
        <v>19</v>
      </c>
      <c r="C21" s="13" t="s">
        <v>36</v>
      </c>
      <c r="D21" s="6" t="s">
        <v>181</v>
      </c>
      <c r="E21" s="6" t="s">
        <v>71</v>
      </c>
      <c r="F21" s="6" t="s">
        <v>74</v>
      </c>
      <c r="G21" s="75">
        <v>64</v>
      </c>
      <c r="H21" s="77" t="s">
        <v>94</v>
      </c>
      <c r="I21" s="79" t="s">
        <v>126</v>
      </c>
      <c r="J21" s="78" t="s">
        <v>188</v>
      </c>
      <c r="K21" s="81">
        <v>0.999</v>
      </c>
      <c r="L21" s="81">
        <v>0.999</v>
      </c>
      <c r="M21" s="65"/>
      <c r="N21" s="65"/>
      <c r="O21" s="45">
        <v>500000</v>
      </c>
      <c r="P21" s="65"/>
      <c r="Q21" s="45">
        <v>500000</v>
      </c>
      <c r="R21" s="6"/>
    </row>
    <row r="22" spans="1:18" ht="15" customHeight="1" x14ac:dyDescent="0.25">
      <c r="A22" s="6" t="s">
        <v>95</v>
      </c>
      <c r="B22" s="5">
        <v>20</v>
      </c>
      <c r="C22" s="13" t="s">
        <v>37</v>
      </c>
      <c r="D22" s="6" t="s">
        <v>181</v>
      </c>
      <c r="E22" s="6" t="s">
        <v>71</v>
      </c>
      <c r="F22" s="6" t="s">
        <v>74</v>
      </c>
      <c r="G22" s="75">
        <v>64</v>
      </c>
      <c r="H22" s="77" t="s">
        <v>95</v>
      </c>
      <c r="I22" s="79" t="s">
        <v>127</v>
      </c>
      <c r="J22" s="78" t="s">
        <v>188</v>
      </c>
      <c r="K22" s="81">
        <v>0.999</v>
      </c>
      <c r="L22" s="81">
        <v>0.999</v>
      </c>
      <c r="M22" s="65"/>
      <c r="N22" s="65"/>
      <c r="O22" s="45">
        <v>500000</v>
      </c>
      <c r="P22" s="65"/>
      <c r="Q22" s="45">
        <v>500000</v>
      </c>
      <c r="R22" s="6"/>
    </row>
    <row r="23" spans="1:18" ht="15" customHeight="1" x14ac:dyDescent="0.25">
      <c r="A23" s="6" t="s">
        <v>96</v>
      </c>
      <c r="B23" s="5">
        <v>21</v>
      </c>
      <c r="C23" s="13" t="s">
        <v>38</v>
      </c>
      <c r="D23" s="6" t="s">
        <v>181</v>
      </c>
      <c r="E23" s="6" t="s">
        <v>71</v>
      </c>
      <c r="F23" s="6" t="s">
        <v>74</v>
      </c>
      <c r="G23" s="75">
        <v>64</v>
      </c>
      <c r="H23" s="77" t="s">
        <v>96</v>
      </c>
      <c r="I23" s="79" t="s">
        <v>197</v>
      </c>
      <c r="J23" s="78" t="s">
        <v>188</v>
      </c>
      <c r="K23" s="81">
        <v>0.999</v>
      </c>
      <c r="L23" s="81">
        <v>0.999</v>
      </c>
      <c r="M23" s="65"/>
      <c r="N23" s="65"/>
      <c r="O23" s="45">
        <v>500000</v>
      </c>
      <c r="P23" s="65"/>
      <c r="Q23" s="45">
        <v>500000</v>
      </c>
      <c r="R23" s="6"/>
    </row>
    <row r="24" spans="1:18" ht="15" customHeight="1" x14ac:dyDescent="0.25">
      <c r="A24" s="6" t="s">
        <v>97</v>
      </c>
      <c r="B24" s="5">
        <v>22</v>
      </c>
      <c r="C24" s="13" t="s">
        <v>39</v>
      </c>
      <c r="D24" s="6" t="s">
        <v>182</v>
      </c>
      <c r="E24" s="6" t="s">
        <v>71</v>
      </c>
      <c r="F24" s="6" t="s">
        <v>74</v>
      </c>
      <c r="G24" s="75">
        <v>64</v>
      </c>
      <c r="H24" s="77" t="s">
        <v>97</v>
      </c>
      <c r="I24" s="79" t="s">
        <v>128</v>
      </c>
      <c r="J24" s="78" t="s">
        <v>189</v>
      </c>
      <c r="K24" s="81">
        <v>0.999</v>
      </c>
      <c r="L24" s="81">
        <v>0.999</v>
      </c>
      <c r="M24" s="65"/>
      <c r="N24" s="65"/>
      <c r="O24" s="45">
        <v>460000</v>
      </c>
      <c r="P24" s="65"/>
      <c r="Q24" s="45">
        <v>460000</v>
      </c>
      <c r="R24" s="6"/>
    </row>
    <row r="25" spans="1:18" ht="15" customHeight="1" x14ac:dyDescent="0.25">
      <c r="A25" s="6" t="s">
        <v>98</v>
      </c>
      <c r="B25" s="5">
        <v>23</v>
      </c>
      <c r="C25" s="13" t="s">
        <v>40</v>
      </c>
      <c r="D25" s="6" t="s">
        <v>182</v>
      </c>
      <c r="E25" s="6" t="s">
        <v>71</v>
      </c>
      <c r="F25" s="6" t="s">
        <v>74</v>
      </c>
      <c r="G25" s="75">
        <v>64</v>
      </c>
      <c r="H25" s="77" t="s">
        <v>98</v>
      </c>
      <c r="I25" s="79" t="s">
        <v>129</v>
      </c>
      <c r="J25" s="78" t="s">
        <v>189</v>
      </c>
      <c r="K25" s="81">
        <v>0.999</v>
      </c>
      <c r="L25" s="81">
        <v>0.999</v>
      </c>
      <c r="M25" s="63"/>
      <c r="N25" s="105"/>
      <c r="O25" s="45">
        <v>460000</v>
      </c>
      <c r="P25" s="67"/>
      <c r="Q25" s="45">
        <v>460000</v>
      </c>
      <c r="R25" s="41"/>
    </row>
    <row r="26" spans="1:18" ht="15" customHeight="1" x14ac:dyDescent="0.25">
      <c r="A26" s="6" t="s">
        <v>99</v>
      </c>
      <c r="B26" s="5">
        <v>24</v>
      </c>
      <c r="C26" s="13" t="s">
        <v>41</v>
      </c>
      <c r="D26" s="6" t="s">
        <v>181</v>
      </c>
      <c r="E26" s="6" t="s">
        <v>71</v>
      </c>
      <c r="F26" s="6" t="s">
        <v>74</v>
      </c>
      <c r="G26" s="75">
        <v>64</v>
      </c>
      <c r="H26" s="77" t="s">
        <v>99</v>
      </c>
      <c r="I26" s="79" t="s">
        <v>130</v>
      </c>
      <c r="J26" s="78" t="s">
        <v>188</v>
      </c>
      <c r="K26" s="81">
        <v>0.999</v>
      </c>
      <c r="L26" s="81">
        <v>0.999</v>
      </c>
      <c r="M26" s="65"/>
      <c r="N26" s="65"/>
      <c r="O26" s="45">
        <v>500000</v>
      </c>
      <c r="P26" s="65"/>
      <c r="Q26" s="45">
        <v>500000</v>
      </c>
      <c r="R26" s="6"/>
    </row>
    <row r="27" spans="1:18" ht="15" customHeight="1" x14ac:dyDescent="0.25">
      <c r="A27" s="6" t="s">
        <v>100</v>
      </c>
      <c r="B27" s="5">
        <v>25</v>
      </c>
      <c r="C27" s="13" t="s">
        <v>42</v>
      </c>
      <c r="D27" s="6" t="s">
        <v>182</v>
      </c>
      <c r="E27" s="6" t="s">
        <v>71</v>
      </c>
      <c r="F27" s="6" t="s">
        <v>74</v>
      </c>
      <c r="G27" s="75">
        <v>64</v>
      </c>
      <c r="H27" s="77" t="s">
        <v>100</v>
      </c>
      <c r="I27" s="79" t="s">
        <v>131</v>
      </c>
      <c r="J27" s="78" t="s">
        <v>189</v>
      </c>
      <c r="K27" s="81">
        <v>0.999</v>
      </c>
      <c r="L27" s="81">
        <v>0.999</v>
      </c>
      <c r="M27" s="65"/>
      <c r="N27" s="65"/>
      <c r="O27" s="45">
        <v>460000</v>
      </c>
      <c r="P27" s="65"/>
      <c r="Q27" s="45">
        <v>460000</v>
      </c>
      <c r="R27" s="6"/>
    </row>
    <row r="28" spans="1:18" ht="15" customHeight="1" x14ac:dyDescent="0.25">
      <c r="A28" s="6" t="s">
        <v>101</v>
      </c>
      <c r="B28" s="5">
        <v>26</v>
      </c>
      <c r="C28" s="13" t="s">
        <v>43</v>
      </c>
      <c r="D28" s="6" t="s">
        <v>183</v>
      </c>
      <c r="E28" s="6" t="s">
        <v>71</v>
      </c>
      <c r="F28" s="6" t="s">
        <v>74</v>
      </c>
      <c r="G28" s="75">
        <v>64</v>
      </c>
      <c r="H28" s="77" t="s">
        <v>101</v>
      </c>
      <c r="I28" s="79" t="s">
        <v>132</v>
      </c>
      <c r="J28" s="78" t="s">
        <v>190</v>
      </c>
      <c r="K28" s="81">
        <v>0.999</v>
      </c>
      <c r="L28" s="81">
        <v>0.999</v>
      </c>
      <c r="M28" s="64"/>
      <c r="N28" s="104"/>
      <c r="O28" s="45">
        <v>350000</v>
      </c>
      <c r="P28" s="67"/>
      <c r="Q28" s="45">
        <v>350000</v>
      </c>
      <c r="R28" s="41"/>
    </row>
    <row r="29" spans="1:18" ht="15" customHeight="1" x14ac:dyDescent="0.25">
      <c r="A29" s="6" t="s">
        <v>102</v>
      </c>
      <c r="B29" s="5">
        <v>27</v>
      </c>
      <c r="C29" s="13" t="s">
        <v>44</v>
      </c>
      <c r="D29" s="6" t="s">
        <v>181</v>
      </c>
      <c r="E29" s="6" t="s">
        <v>71</v>
      </c>
      <c r="F29" s="6" t="s">
        <v>74</v>
      </c>
      <c r="G29" s="75">
        <v>64</v>
      </c>
      <c r="H29" s="77" t="s">
        <v>102</v>
      </c>
      <c r="I29" s="79" t="s">
        <v>198</v>
      </c>
      <c r="J29" s="78" t="s">
        <v>188</v>
      </c>
      <c r="K29" s="81">
        <v>0.999</v>
      </c>
      <c r="L29" s="81">
        <v>0.999</v>
      </c>
      <c r="M29" s="65"/>
      <c r="N29" s="65"/>
      <c r="O29" s="45">
        <v>500000</v>
      </c>
      <c r="P29" s="65"/>
      <c r="Q29" s="45">
        <v>500000</v>
      </c>
      <c r="R29" s="6"/>
    </row>
    <row r="30" spans="1:18" ht="15" customHeight="1" x14ac:dyDescent="0.25">
      <c r="A30" s="6" t="s">
        <v>103</v>
      </c>
      <c r="B30" s="5">
        <v>28</v>
      </c>
      <c r="C30" s="13" t="s">
        <v>45</v>
      </c>
      <c r="D30" s="6" t="s">
        <v>181</v>
      </c>
      <c r="E30" s="6" t="s">
        <v>71</v>
      </c>
      <c r="F30" s="6" t="s">
        <v>74</v>
      </c>
      <c r="G30" s="75">
        <v>64</v>
      </c>
      <c r="H30" s="77" t="s">
        <v>103</v>
      </c>
      <c r="I30" s="79" t="s">
        <v>133</v>
      </c>
      <c r="J30" s="78" t="s">
        <v>188</v>
      </c>
      <c r="K30" s="81">
        <v>0.999</v>
      </c>
      <c r="L30" s="81">
        <v>0.999</v>
      </c>
      <c r="M30" s="73"/>
      <c r="N30" s="106"/>
      <c r="O30" s="45">
        <v>500000</v>
      </c>
      <c r="P30" s="69"/>
      <c r="Q30" s="45">
        <v>500000</v>
      </c>
      <c r="R30" s="41"/>
    </row>
    <row r="31" spans="1:18" ht="15" customHeight="1" x14ac:dyDescent="0.25">
      <c r="A31" s="6" t="s">
        <v>104</v>
      </c>
      <c r="B31" s="5">
        <v>29</v>
      </c>
      <c r="C31" s="13" t="s">
        <v>46</v>
      </c>
      <c r="D31" s="6" t="s">
        <v>181</v>
      </c>
      <c r="E31" s="6" t="s">
        <v>71</v>
      </c>
      <c r="F31" s="6" t="s">
        <v>74</v>
      </c>
      <c r="G31" s="75">
        <v>64</v>
      </c>
      <c r="H31" s="77" t="s">
        <v>104</v>
      </c>
      <c r="I31" s="79" t="s">
        <v>199</v>
      </c>
      <c r="J31" s="78" t="s">
        <v>188</v>
      </c>
      <c r="K31" s="81">
        <v>0.999</v>
      </c>
      <c r="L31" s="81">
        <v>0.999</v>
      </c>
      <c r="M31" s="62"/>
      <c r="N31" s="62"/>
      <c r="O31" s="45">
        <v>450000</v>
      </c>
      <c r="P31" s="67"/>
      <c r="Q31" s="45">
        <v>450000</v>
      </c>
      <c r="R31" s="41"/>
    </row>
    <row r="32" spans="1:18" ht="15" customHeight="1" x14ac:dyDescent="0.25">
      <c r="A32" s="6" t="s">
        <v>105</v>
      </c>
      <c r="B32" s="5">
        <v>30</v>
      </c>
      <c r="C32" s="13" t="s">
        <v>47</v>
      </c>
      <c r="D32" s="6" t="s">
        <v>182</v>
      </c>
      <c r="E32" s="6" t="s">
        <v>71</v>
      </c>
      <c r="F32" s="6" t="s">
        <v>74</v>
      </c>
      <c r="G32" s="75">
        <v>64</v>
      </c>
      <c r="H32" s="77" t="s">
        <v>105</v>
      </c>
      <c r="I32" s="79" t="s">
        <v>134</v>
      </c>
      <c r="J32" s="78" t="s">
        <v>189</v>
      </c>
      <c r="K32" s="81">
        <v>0.999</v>
      </c>
      <c r="L32" s="81">
        <v>0.999</v>
      </c>
      <c r="M32" s="62"/>
      <c r="N32" s="62"/>
      <c r="O32" s="45">
        <v>460000</v>
      </c>
      <c r="P32" s="67"/>
      <c r="Q32" s="45">
        <v>460000</v>
      </c>
      <c r="R32" s="41"/>
    </row>
    <row r="33" spans="1:20" ht="15" customHeight="1" x14ac:dyDescent="0.25">
      <c r="A33" s="6" t="s">
        <v>106</v>
      </c>
      <c r="B33" s="5">
        <v>31</v>
      </c>
      <c r="C33" s="13" t="s">
        <v>48</v>
      </c>
      <c r="D33" s="6" t="s">
        <v>183</v>
      </c>
      <c r="E33" s="6" t="s">
        <v>71</v>
      </c>
      <c r="F33" s="6" t="s">
        <v>74</v>
      </c>
      <c r="G33" s="75">
        <v>64</v>
      </c>
      <c r="H33" s="77" t="s">
        <v>106</v>
      </c>
      <c r="I33" s="79" t="s">
        <v>135</v>
      </c>
      <c r="J33" s="78" t="s">
        <v>190</v>
      </c>
      <c r="K33" s="81">
        <v>0.999</v>
      </c>
      <c r="L33" s="81">
        <v>0.999</v>
      </c>
      <c r="M33" s="65"/>
      <c r="N33" s="65"/>
      <c r="O33" s="45">
        <v>310000</v>
      </c>
      <c r="P33" s="65"/>
      <c r="Q33" s="45">
        <v>310000</v>
      </c>
      <c r="R33" s="6"/>
    </row>
    <row r="34" spans="1:20" ht="15" customHeight="1" x14ac:dyDescent="0.25">
      <c r="A34" s="6" t="s">
        <v>107</v>
      </c>
      <c r="B34" s="5">
        <v>32</v>
      </c>
      <c r="C34" s="13" t="s">
        <v>49</v>
      </c>
      <c r="D34" s="6" t="s">
        <v>181</v>
      </c>
      <c r="E34" s="6" t="s">
        <v>71</v>
      </c>
      <c r="F34" s="6" t="s">
        <v>74</v>
      </c>
      <c r="G34" s="75">
        <v>64</v>
      </c>
      <c r="H34" s="77" t="s">
        <v>107</v>
      </c>
      <c r="I34" s="79" t="s">
        <v>200</v>
      </c>
      <c r="J34" s="78" t="s">
        <v>188</v>
      </c>
      <c r="K34" s="81">
        <v>0.999</v>
      </c>
      <c r="L34" s="81">
        <v>0.999</v>
      </c>
      <c r="M34" s="64"/>
      <c r="N34" s="104"/>
      <c r="O34" s="45">
        <v>450000</v>
      </c>
      <c r="P34" s="70"/>
      <c r="Q34" s="45">
        <v>450000</v>
      </c>
      <c r="R34" s="41"/>
    </row>
    <row r="35" spans="1:20" ht="15" customHeight="1" x14ac:dyDescent="0.25">
      <c r="A35" s="6" t="s">
        <v>108</v>
      </c>
      <c r="B35" s="5">
        <v>33</v>
      </c>
      <c r="C35" s="13" t="s">
        <v>50</v>
      </c>
      <c r="D35" s="6" t="s">
        <v>183</v>
      </c>
      <c r="E35" s="6" t="s">
        <v>71</v>
      </c>
      <c r="F35" s="6" t="s">
        <v>74</v>
      </c>
      <c r="G35" s="75">
        <v>64</v>
      </c>
      <c r="H35" s="77" t="s">
        <v>108</v>
      </c>
      <c r="I35" s="79" t="s">
        <v>201</v>
      </c>
      <c r="J35" s="78" t="s">
        <v>190</v>
      </c>
      <c r="K35" s="81">
        <v>0.999</v>
      </c>
      <c r="L35" s="81">
        <v>0.999</v>
      </c>
      <c r="M35" s="62"/>
      <c r="N35" s="62"/>
      <c r="O35" s="45">
        <v>307000</v>
      </c>
      <c r="P35" s="67"/>
      <c r="Q35" s="45">
        <v>307000</v>
      </c>
      <c r="R35" s="41"/>
    </row>
    <row r="36" spans="1:20" ht="15" customHeight="1" x14ac:dyDescent="0.25">
      <c r="A36" s="6" t="s">
        <v>109</v>
      </c>
      <c r="B36" s="5">
        <v>34</v>
      </c>
      <c r="C36" s="13" t="s">
        <v>51</v>
      </c>
      <c r="D36" s="6" t="s">
        <v>183</v>
      </c>
      <c r="E36" s="6" t="s">
        <v>71</v>
      </c>
      <c r="F36" s="6" t="s">
        <v>74</v>
      </c>
      <c r="G36" s="75">
        <v>64</v>
      </c>
      <c r="H36" s="77" t="s">
        <v>109</v>
      </c>
      <c r="I36" s="79" t="s">
        <v>202</v>
      </c>
      <c r="J36" s="78" t="s">
        <v>190</v>
      </c>
      <c r="K36" s="81">
        <v>0.999</v>
      </c>
      <c r="L36" s="81">
        <v>0.999</v>
      </c>
      <c r="M36" s="62"/>
      <c r="N36" s="62"/>
      <c r="O36" s="45">
        <v>307000</v>
      </c>
      <c r="P36" s="67"/>
      <c r="Q36" s="45">
        <v>307000</v>
      </c>
      <c r="R36" s="41"/>
    </row>
    <row r="37" spans="1:20" ht="15" customHeight="1" x14ac:dyDescent="0.25">
      <c r="A37" s="6" t="s">
        <v>110</v>
      </c>
      <c r="B37" s="5">
        <v>35</v>
      </c>
      <c r="C37" s="13" t="s">
        <v>52</v>
      </c>
      <c r="D37" s="6" t="s">
        <v>183</v>
      </c>
      <c r="E37" s="6" t="s">
        <v>71</v>
      </c>
      <c r="F37" s="6" t="s">
        <v>74</v>
      </c>
      <c r="G37" s="75">
        <v>64</v>
      </c>
      <c r="H37" s="77" t="s">
        <v>176</v>
      </c>
      <c r="I37" s="79" t="s">
        <v>203</v>
      </c>
      <c r="J37" s="78" t="s">
        <v>190</v>
      </c>
      <c r="K37" s="81">
        <v>0.999</v>
      </c>
      <c r="L37" s="81">
        <v>0.999</v>
      </c>
      <c r="M37" s="62"/>
      <c r="N37" s="62"/>
      <c r="O37" s="45">
        <v>307000</v>
      </c>
      <c r="P37" s="67"/>
      <c r="Q37" s="45">
        <v>307000</v>
      </c>
      <c r="R37" s="41"/>
    </row>
    <row r="38" spans="1:20" ht="15" customHeight="1" x14ac:dyDescent="0.25">
      <c r="A38" s="6" t="s">
        <v>111</v>
      </c>
      <c r="B38" s="5">
        <v>36</v>
      </c>
      <c r="C38" s="13" t="s">
        <v>53</v>
      </c>
      <c r="D38" s="6" t="s">
        <v>181</v>
      </c>
      <c r="E38" s="6" t="s">
        <v>71</v>
      </c>
      <c r="F38" s="6" t="s">
        <v>74</v>
      </c>
      <c r="G38" s="75">
        <v>64</v>
      </c>
      <c r="H38" s="77" t="s">
        <v>111</v>
      </c>
      <c r="I38" s="79" t="s">
        <v>136</v>
      </c>
      <c r="J38" s="78" t="s">
        <v>188</v>
      </c>
      <c r="K38" s="81">
        <v>0.999</v>
      </c>
      <c r="L38" s="81">
        <v>0.999</v>
      </c>
      <c r="M38" s="73"/>
      <c r="N38" s="106"/>
      <c r="O38" s="45">
        <v>450000</v>
      </c>
      <c r="P38" s="67"/>
      <c r="Q38" s="45">
        <v>450000</v>
      </c>
      <c r="R38" s="41"/>
    </row>
    <row r="39" spans="1:20" ht="15" customHeight="1" x14ac:dyDescent="0.25">
      <c r="A39" s="6" t="s">
        <v>112</v>
      </c>
      <c r="B39" s="5">
        <v>37</v>
      </c>
      <c r="C39" s="13" t="s">
        <v>54</v>
      </c>
      <c r="D39" s="6" t="s">
        <v>182</v>
      </c>
      <c r="E39" s="6" t="s">
        <v>71</v>
      </c>
      <c r="F39" s="6" t="s">
        <v>74</v>
      </c>
      <c r="G39" s="75">
        <v>64</v>
      </c>
      <c r="H39" s="77" t="s">
        <v>112</v>
      </c>
      <c r="I39" s="79" t="s">
        <v>204</v>
      </c>
      <c r="J39" s="78" t="s">
        <v>189</v>
      </c>
      <c r="K39" s="81">
        <v>0.999</v>
      </c>
      <c r="L39" s="81">
        <v>0.999</v>
      </c>
      <c r="M39" s="65"/>
      <c r="N39" s="65"/>
      <c r="O39" s="45">
        <v>460000</v>
      </c>
      <c r="P39" s="65"/>
      <c r="Q39" s="45">
        <v>460000</v>
      </c>
      <c r="R39" s="6"/>
    </row>
    <row r="40" spans="1:20" ht="15" customHeight="1" x14ac:dyDescent="0.25">
      <c r="A40" s="6" t="s">
        <v>113</v>
      </c>
      <c r="B40" s="5">
        <v>38</v>
      </c>
      <c r="C40" s="13" t="s">
        <v>55</v>
      </c>
      <c r="D40" s="6" t="s">
        <v>5</v>
      </c>
      <c r="E40" s="6" t="s">
        <v>72</v>
      </c>
      <c r="F40" s="6" t="s">
        <v>74</v>
      </c>
      <c r="G40" s="75">
        <v>10</v>
      </c>
      <c r="H40" s="77" t="s">
        <v>113</v>
      </c>
      <c r="I40" s="79" t="s">
        <v>205</v>
      </c>
      <c r="J40" s="78" t="s">
        <v>6</v>
      </c>
      <c r="K40" s="81">
        <v>0.996</v>
      </c>
      <c r="L40" s="81">
        <v>0.996</v>
      </c>
      <c r="M40" s="63"/>
      <c r="N40" s="105"/>
      <c r="O40" s="45">
        <v>3300000</v>
      </c>
      <c r="P40" s="67"/>
      <c r="Q40" s="45">
        <v>3300000</v>
      </c>
      <c r="R40" s="41"/>
    </row>
    <row r="41" spans="1:20" x14ac:dyDescent="0.25">
      <c r="A41" s="6" t="s">
        <v>114</v>
      </c>
      <c r="B41" s="5">
        <v>39</v>
      </c>
      <c r="C41" s="13" t="s">
        <v>56</v>
      </c>
      <c r="D41" s="6" t="s">
        <v>5</v>
      </c>
      <c r="E41" s="6" t="s">
        <v>72</v>
      </c>
      <c r="F41" s="6" t="s">
        <v>74</v>
      </c>
      <c r="G41" s="75">
        <v>10</v>
      </c>
      <c r="H41" s="77" t="s">
        <v>114</v>
      </c>
      <c r="I41" s="79" t="s">
        <v>137</v>
      </c>
      <c r="J41" s="78" t="s">
        <v>6</v>
      </c>
      <c r="K41" s="81">
        <v>0.996</v>
      </c>
      <c r="L41" s="81">
        <v>0.996</v>
      </c>
      <c r="M41" s="90"/>
      <c r="N41" s="105"/>
      <c r="O41" s="45">
        <v>3300000</v>
      </c>
      <c r="P41" s="111"/>
      <c r="Q41" s="45">
        <v>3300000</v>
      </c>
      <c r="R41" s="41"/>
    </row>
    <row r="42" spans="1:20" ht="15" customHeight="1" x14ac:dyDescent="0.25">
      <c r="A42" s="6" t="s">
        <v>115</v>
      </c>
      <c r="B42" s="5">
        <v>40</v>
      </c>
      <c r="C42" s="13" t="s">
        <v>57</v>
      </c>
      <c r="D42" s="6" t="s">
        <v>5</v>
      </c>
      <c r="E42" s="6" t="s">
        <v>72</v>
      </c>
      <c r="F42" s="6" t="s">
        <v>74</v>
      </c>
      <c r="G42" s="75">
        <v>10</v>
      </c>
      <c r="H42" s="77" t="s">
        <v>115</v>
      </c>
      <c r="I42" s="79" t="s">
        <v>138</v>
      </c>
      <c r="J42" s="78" t="s">
        <v>6</v>
      </c>
      <c r="K42" s="81">
        <v>0.996</v>
      </c>
      <c r="L42" s="81">
        <v>0.996</v>
      </c>
      <c r="M42" s="62"/>
      <c r="N42" s="62"/>
      <c r="O42" s="45">
        <v>3300000</v>
      </c>
      <c r="P42" s="67"/>
      <c r="Q42" s="45">
        <v>3300000</v>
      </c>
      <c r="R42" s="41"/>
    </row>
    <row r="43" spans="1:20" ht="15" customHeight="1" x14ac:dyDescent="0.25">
      <c r="A43" s="6" t="s">
        <v>75</v>
      </c>
      <c r="B43" s="5">
        <v>41</v>
      </c>
      <c r="C43" s="13" t="s">
        <v>75</v>
      </c>
      <c r="D43" s="6" t="s">
        <v>7</v>
      </c>
      <c r="E43" s="6" t="s">
        <v>75</v>
      </c>
      <c r="F43" s="6" t="s">
        <v>75</v>
      </c>
      <c r="G43" s="6" t="s">
        <v>75</v>
      </c>
      <c r="H43" s="6" t="s">
        <v>75</v>
      </c>
      <c r="I43" s="17" t="s">
        <v>75</v>
      </c>
      <c r="J43" s="78" t="s">
        <v>8</v>
      </c>
      <c r="K43" s="17" t="s">
        <v>75</v>
      </c>
      <c r="L43" s="17" t="s">
        <v>75</v>
      </c>
      <c r="M43" s="65"/>
      <c r="N43" s="65"/>
      <c r="O43" s="45">
        <v>0</v>
      </c>
      <c r="P43" s="65"/>
      <c r="Q43" s="45">
        <v>0</v>
      </c>
      <c r="R43" s="6"/>
    </row>
    <row r="44" spans="1:20" ht="15" customHeight="1" x14ac:dyDescent="0.25">
      <c r="A44" s="6" t="s">
        <v>75</v>
      </c>
      <c r="B44" s="5">
        <v>42</v>
      </c>
      <c r="C44" s="13" t="s">
        <v>75</v>
      </c>
      <c r="D44" s="6" t="s">
        <v>9</v>
      </c>
      <c r="E44" s="6" t="s">
        <v>75</v>
      </c>
      <c r="F44" s="6" t="s">
        <v>75</v>
      </c>
      <c r="G44" s="6" t="s">
        <v>75</v>
      </c>
      <c r="H44" s="6" t="s">
        <v>75</v>
      </c>
      <c r="I44" s="17" t="s">
        <v>75</v>
      </c>
      <c r="J44" s="78" t="s">
        <v>10</v>
      </c>
      <c r="K44" s="17" t="s">
        <v>75</v>
      </c>
      <c r="L44" s="17" t="s">
        <v>75</v>
      </c>
      <c r="M44" s="65"/>
      <c r="N44" s="65"/>
      <c r="O44" s="45">
        <v>0</v>
      </c>
      <c r="P44" s="65"/>
      <c r="Q44" s="45">
        <v>0</v>
      </c>
      <c r="R44" s="6"/>
    </row>
    <row r="45" spans="1:20" ht="15" customHeight="1" x14ac:dyDescent="0.25">
      <c r="A45" s="6" t="s">
        <v>75</v>
      </c>
      <c r="B45" s="5">
        <v>43</v>
      </c>
      <c r="C45" s="13" t="s">
        <v>75</v>
      </c>
      <c r="D45" s="6" t="s">
        <v>11</v>
      </c>
      <c r="E45" s="6" t="s">
        <v>75</v>
      </c>
      <c r="F45" s="6" t="s">
        <v>75</v>
      </c>
      <c r="G45" s="6" t="s">
        <v>75</v>
      </c>
      <c r="H45" s="6" t="s">
        <v>75</v>
      </c>
      <c r="I45" s="17" t="s">
        <v>75</v>
      </c>
      <c r="J45" s="78" t="s">
        <v>12</v>
      </c>
      <c r="K45" s="17" t="s">
        <v>75</v>
      </c>
      <c r="L45" s="17" t="s">
        <v>75</v>
      </c>
      <c r="M45" s="65"/>
      <c r="N45" s="65"/>
      <c r="O45" s="45">
        <v>0</v>
      </c>
      <c r="P45" s="65"/>
      <c r="Q45" s="45">
        <v>0</v>
      </c>
      <c r="R45" s="6"/>
    </row>
    <row r="46" spans="1:20" ht="15" customHeight="1" x14ac:dyDescent="0.25">
      <c r="A46" s="6" t="s">
        <v>75</v>
      </c>
      <c r="B46" s="5">
        <v>44</v>
      </c>
      <c r="C46" s="13" t="s">
        <v>75</v>
      </c>
      <c r="D46" s="6" t="s">
        <v>13</v>
      </c>
      <c r="E46" s="6" t="s">
        <v>75</v>
      </c>
      <c r="F46" s="6" t="s">
        <v>75</v>
      </c>
      <c r="G46" s="6" t="s">
        <v>75</v>
      </c>
      <c r="H46" s="6" t="s">
        <v>75</v>
      </c>
      <c r="I46" s="17" t="s">
        <v>75</v>
      </c>
      <c r="J46" s="78" t="s">
        <v>14</v>
      </c>
      <c r="K46" s="17" t="s">
        <v>75</v>
      </c>
      <c r="L46" s="17" t="s">
        <v>75</v>
      </c>
      <c r="M46" s="65"/>
      <c r="N46" s="65"/>
      <c r="O46" s="45">
        <v>0</v>
      </c>
      <c r="P46" s="65"/>
      <c r="Q46" s="45">
        <v>0</v>
      </c>
      <c r="R46" s="6"/>
    </row>
    <row r="47" spans="1:20" ht="15" customHeight="1" x14ac:dyDescent="0.25">
      <c r="A47" s="6" t="s">
        <v>75</v>
      </c>
      <c r="B47" s="5">
        <v>45</v>
      </c>
      <c r="C47" s="13" t="s">
        <v>75</v>
      </c>
      <c r="D47" s="6" t="s">
        <v>15</v>
      </c>
      <c r="E47" s="6" t="s">
        <v>75</v>
      </c>
      <c r="F47" s="6" t="s">
        <v>75</v>
      </c>
      <c r="G47" s="6" t="s">
        <v>75</v>
      </c>
      <c r="H47" s="6" t="s">
        <v>75</v>
      </c>
      <c r="I47" s="17" t="s">
        <v>75</v>
      </c>
      <c r="J47" s="78" t="s">
        <v>16</v>
      </c>
      <c r="K47" s="17" t="s">
        <v>75</v>
      </c>
      <c r="L47" s="17" t="s">
        <v>75</v>
      </c>
      <c r="M47" s="66"/>
      <c r="N47" s="66"/>
      <c r="O47" s="45">
        <v>0</v>
      </c>
      <c r="P47" s="66"/>
      <c r="Q47" s="45">
        <v>0</v>
      </c>
      <c r="R47" s="6"/>
    </row>
    <row r="48" spans="1:20" ht="15.75" customHeight="1" x14ac:dyDescent="0.25">
      <c r="L48" s="10"/>
      <c r="M48" s="34" t="s">
        <v>145</v>
      </c>
      <c r="N48" s="107"/>
      <c r="O48" s="38">
        <f>SUM(O3:O47)</f>
        <v>35896000</v>
      </c>
      <c r="P48" s="109">
        <f>SUM(P3:P47)</f>
        <v>0</v>
      </c>
      <c r="Q48" s="38">
        <f>SUM(O48-P48)</f>
        <v>35896000</v>
      </c>
      <c r="R48" s="10"/>
      <c r="T48" s="7"/>
    </row>
    <row r="49" spans="1:18" ht="15.75" customHeight="1" x14ac:dyDescent="0.25">
      <c r="L49" s="1"/>
      <c r="M49" s="34" t="s">
        <v>146</v>
      </c>
      <c r="N49" s="34"/>
      <c r="O49" s="37">
        <f>O48*19%</f>
        <v>6820240</v>
      </c>
      <c r="P49" s="110">
        <f>P48*19%</f>
        <v>0</v>
      </c>
      <c r="Q49" s="37">
        <f>Q48*19%</f>
        <v>6820240</v>
      </c>
      <c r="R49" s="1"/>
    </row>
    <row r="50" spans="1:18" x14ac:dyDescent="0.25">
      <c r="L50" s="10"/>
      <c r="M50" s="34" t="s">
        <v>147</v>
      </c>
      <c r="N50" s="34"/>
      <c r="O50" s="35">
        <f>O48+O49</f>
        <v>42716240</v>
      </c>
      <c r="P50" s="109">
        <f>SUM(P48:P49)</f>
        <v>0</v>
      </c>
      <c r="Q50" s="36">
        <f>O50-P50</f>
        <v>42716240</v>
      </c>
      <c r="R50" s="10"/>
    </row>
    <row r="52" spans="1:18" x14ac:dyDescent="0.25">
      <c r="P52" s="7"/>
      <c r="Q52" s="7"/>
      <c r="R52" s="7"/>
    </row>
    <row r="53" spans="1:18" x14ac:dyDescent="0.25">
      <c r="A53" s="47"/>
      <c r="C53" s="125" t="s">
        <v>58</v>
      </c>
      <c r="D53" s="125" t="s">
        <v>140</v>
      </c>
      <c r="E53" s="127" t="s">
        <v>65</v>
      </c>
      <c r="F53" s="127"/>
      <c r="G53" s="126" t="s">
        <v>66</v>
      </c>
      <c r="H53" s="126"/>
      <c r="O53" s="7"/>
    </row>
    <row r="54" spans="1:18" x14ac:dyDescent="0.25">
      <c r="C54" s="125"/>
      <c r="D54" s="125"/>
      <c r="E54" s="95" t="s">
        <v>206</v>
      </c>
      <c r="F54" s="95" t="s">
        <v>207</v>
      </c>
      <c r="G54" s="91" t="s">
        <v>206</v>
      </c>
      <c r="H54" s="91" t="s">
        <v>207</v>
      </c>
    </row>
    <row r="55" spans="1:18" x14ac:dyDescent="0.25">
      <c r="B55" s="47"/>
      <c r="C55" s="18" t="s">
        <v>141</v>
      </c>
      <c r="D55" s="92">
        <v>3</v>
      </c>
      <c r="E55" s="93">
        <v>0.996</v>
      </c>
      <c r="F55" s="82">
        <f>E55/1%*D55</f>
        <v>298.79999999999995</v>
      </c>
      <c r="G55" s="88">
        <f>AVERAGE(L40,L41,L42)</f>
        <v>0.996</v>
      </c>
      <c r="H55" s="82">
        <f>G55/1%*D55</f>
        <v>298.79999999999995</v>
      </c>
      <c r="P55" s="49"/>
    </row>
    <row r="56" spans="1:18" x14ac:dyDescent="0.25">
      <c r="C56" s="18" t="s">
        <v>142</v>
      </c>
      <c r="D56" s="92">
        <v>9</v>
      </c>
      <c r="E56" s="88">
        <v>0.99980000000000002</v>
      </c>
      <c r="F56" s="82">
        <f t="shared" ref="F56:F57" si="0">E56/1%*D56</f>
        <v>899.82</v>
      </c>
      <c r="G56" s="88">
        <f>AVERAGE(L3,L4,L5,L6,L7,L8,L9,L10,L15)</f>
        <v>0.99980000000000024</v>
      </c>
      <c r="H56" s="82">
        <f t="shared" ref="H56:H57" si="1">G56/1%*D56</f>
        <v>899.82000000000016</v>
      </c>
    </row>
    <row r="57" spans="1:18" x14ac:dyDescent="0.25">
      <c r="C57" s="18" t="s">
        <v>143</v>
      </c>
      <c r="D57" s="92">
        <v>28</v>
      </c>
      <c r="E57" s="94">
        <v>0.999</v>
      </c>
      <c r="F57" s="82">
        <f t="shared" si="0"/>
        <v>2797.2</v>
      </c>
      <c r="G57" s="94">
        <f>AVERAGE(L11,L12,L13,L14,L16:L39)</f>
        <v>0.99899999999999967</v>
      </c>
      <c r="H57" s="82">
        <f t="shared" si="1"/>
        <v>2797.1999999999989</v>
      </c>
    </row>
    <row r="58" spans="1:18" x14ac:dyDescent="0.25">
      <c r="C58" s="100" t="s">
        <v>208</v>
      </c>
      <c r="D58" s="101">
        <f>SUM(D55:D57)</f>
        <v>40</v>
      </c>
      <c r="E58" s="96">
        <f>AVERAGE(E55:E57)</f>
        <v>0.99826666666666675</v>
      </c>
      <c r="F58" s="97">
        <f>SUM(F55:F57)</f>
        <v>3995.8199999999997</v>
      </c>
      <c r="G58" s="98">
        <f>AVERAGE(G55:G57)</f>
        <v>0.99826666666666652</v>
      </c>
      <c r="H58" s="99">
        <f>SUM(H55:H57)</f>
        <v>3995.8199999999988</v>
      </c>
    </row>
    <row r="61" spans="1:18" x14ac:dyDescent="0.25">
      <c r="C61" s="122" t="s">
        <v>139</v>
      </c>
      <c r="D61" s="122"/>
      <c r="E61" s="122"/>
      <c r="F61" s="95" t="s">
        <v>65</v>
      </c>
      <c r="G61" s="91" t="s">
        <v>66</v>
      </c>
    </row>
    <row r="62" spans="1:18" x14ac:dyDescent="0.25">
      <c r="C62" s="123"/>
      <c r="D62" s="123"/>
      <c r="E62" s="123"/>
      <c r="F62" s="102">
        <f>E58</f>
        <v>0.99826666666666675</v>
      </c>
      <c r="G62" s="103">
        <f>G58</f>
        <v>0.99826666666666652</v>
      </c>
    </row>
  </sheetData>
  <mergeCells count="6">
    <mergeCell ref="C61:E62"/>
    <mergeCell ref="B1:R1"/>
    <mergeCell ref="C53:C54"/>
    <mergeCell ref="G53:H53"/>
    <mergeCell ref="E53:F53"/>
    <mergeCell ref="D53:D54"/>
  </mergeCells>
  <pageMargins left="0.7" right="0.7" top="0.75" bottom="0.75" header="0.3" footer="0.3"/>
  <pageSetup orientation="portrait" r:id="rId1"/>
  <ignoredErrors>
    <ignoredError sqref="P5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DA57-C70E-40B4-B23C-F62161858AD5}">
  <dimension ref="A2:W23"/>
  <sheetViews>
    <sheetView showGridLines="0" topLeftCell="I1" zoomScaleNormal="100" workbookViewId="0">
      <selection activeCell="N21" sqref="N21"/>
    </sheetView>
  </sheetViews>
  <sheetFormatPr baseColWidth="10" defaultRowHeight="15" x14ac:dyDescent="0.25"/>
  <cols>
    <col min="1" max="1" width="11.42578125" hidden="1" customWidth="1"/>
    <col min="2" max="3" width="15.7109375" customWidth="1"/>
    <col min="4" max="4" width="17.7109375" customWidth="1"/>
    <col min="5" max="6" width="11.42578125" customWidth="1"/>
    <col min="7" max="7" width="24.7109375" customWidth="1"/>
    <col min="8" max="8" width="14.42578125" customWidth="1"/>
    <col min="9" max="9" width="18.28515625" customWidth="1"/>
    <col min="10" max="10" width="11.42578125" customWidth="1"/>
    <col min="11" max="11" width="14.28515625" customWidth="1"/>
    <col min="12" max="12" width="10" bestFit="1" customWidth="1"/>
    <col min="13" max="15" width="11.42578125" customWidth="1"/>
    <col min="16" max="16" width="7" bestFit="1" customWidth="1"/>
    <col min="22" max="22" width="13.140625" bestFit="1" customWidth="1"/>
    <col min="23" max="23" width="17.85546875" customWidth="1"/>
  </cols>
  <sheetData>
    <row r="2" spans="1:23" ht="15" customHeight="1" x14ac:dyDescent="0.25">
      <c r="A2" s="131" t="s">
        <v>63</v>
      </c>
      <c r="B2" s="137" t="s">
        <v>148</v>
      </c>
      <c r="C2" s="137" t="s">
        <v>173</v>
      </c>
      <c r="D2" s="137" t="s">
        <v>174</v>
      </c>
      <c r="E2" s="137" t="s">
        <v>149</v>
      </c>
      <c r="F2" s="131" t="s">
        <v>150</v>
      </c>
      <c r="G2" s="131" t="s">
        <v>151</v>
      </c>
      <c r="H2" s="140" t="s">
        <v>152</v>
      </c>
      <c r="I2" s="131" t="s">
        <v>153</v>
      </c>
      <c r="J2" s="131" t="s">
        <v>58</v>
      </c>
      <c r="K2" s="131" t="s">
        <v>63</v>
      </c>
      <c r="L2" s="143" t="s">
        <v>154</v>
      </c>
      <c r="M2" s="144"/>
      <c r="N2" s="144"/>
      <c r="O2" s="144"/>
      <c r="P2" s="144"/>
      <c r="Q2" s="144"/>
      <c r="R2" s="145"/>
      <c r="S2" s="143" t="s">
        <v>155</v>
      </c>
      <c r="T2" s="144"/>
      <c r="U2" s="144"/>
      <c r="V2" s="144"/>
      <c r="W2" s="145"/>
    </row>
    <row r="3" spans="1:23" x14ac:dyDescent="0.25">
      <c r="A3" s="132"/>
      <c r="B3" s="138"/>
      <c r="C3" s="138"/>
      <c r="D3" s="138"/>
      <c r="E3" s="138"/>
      <c r="F3" s="132"/>
      <c r="G3" s="132"/>
      <c r="H3" s="141"/>
      <c r="I3" s="132"/>
      <c r="J3" s="132"/>
      <c r="K3" s="132"/>
      <c r="L3" s="134" t="s">
        <v>156</v>
      </c>
      <c r="M3" s="136"/>
      <c r="N3" s="135"/>
      <c r="O3" s="134" t="s">
        <v>157</v>
      </c>
      <c r="P3" s="135"/>
      <c r="Q3" s="134" t="s">
        <v>158</v>
      </c>
      <c r="R3" s="135"/>
      <c r="S3" s="134" t="s">
        <v>157</v>
      </c>
      <c r="T3" s="136"/>
      <c r="U3" s="135"/>
      <c r="V3" s="134" t="s">
        <v>159</v>
      </c>
      <c r="W3" s="135"/>
    </row>
    <row r="4" spans="1:23" ht="63" x14ac:dyDescent="0.25">
      <c r="A4" s="133"/>
      <c r="B4" s="139"/>
      <c r="C4" s="139"/>
      <c r="D4" s="139"/>
      <c r="E4" s="139"/>
      <c r="F4" s="133"/>
      <c r="G4" s="133"/>
      <c r="H4" s="142"/>
      <c r="I4" s="133"/>
      <c r="J4" s="133"/>
      <c r="K4" s="133"/>
      <c r="L4" s="19" t="s">
        <v>160</v>
      </c>
      <c r="M4" s="19" t="s">
        <v>209</v>
      </c>
      <c r="N4" s="20" t="s">
        <v>161</v>
      </c>
      <c r="O4" s="19" t="s">
        <v>65</v>
      </c>
      <c r="P4" s="20" t="s">
        <v>162</v>
      </c>
      <c r="Q4" s="19" t="s">
        <v>210</v>
      </c>
      <c r="R4" s="20" t="s">
        <v>163</v>
      </c>
      <c r="S4" s="117" t="str">
        <f>+ UPPER("Disponibilidad")</f>
        <v>DISPONIBILIDAD</v>
      </c>
      <c r="T4" s="117" t="s">
        <v>164</v>
      </c>
      <c r="U4" s="21" t="s">
        <v>145</v>
      </c>
      <c r="V4" s="22" t="s">
        <v>165</v>
      </c>
      <c r="W4" s="23" t="s">
        <v>166</v>
      </c>
    </row>
    <row r="5" spans="1:23" x14ac:dyDescent="0.25">
      <c r="A5" s="53"/>
      <c r="B5" s="84"/>
      <c r="C5" s="61"/>
      <c r="D5" s="61"/>
      <c r="E5" s="71"/>
      <c r="F5" s="58"/>
      <c r="G5" s="15"/>
      <c r="H5" s="14"/>
      <c r="I5" s="12"/>
      <c r="J5" s="14"/>
      <c r="K5" s="121"/>
      <c r="L5" s="39">
        <f>30*24</f>
        <v>720</v>
      </c>
      <c r="M5" s="39">
        <f>L5*60</f>
        <v>43200</v>
      </c>
      <c r="N5" s="87">
        <f>(D5-C5)*24*60</f>
        <v>0</v>
      </c>
      <c r="O5" s="42"/>
      <c r="P5" s="113">
        <f>O5-N5*100%/M5</f>
        <v>0</v>
      </c>
      <c r="Q5" s="148"/>
      <c r="R5" s="146"/>
      <c r="S5" s="150"/>
      <c r="T5" s="152"/>
      <c r="U5" s="154"/>
      <c r="V5" s="156"/>
      <c r="W5" s="158"/>
    </row>
    <row r="6" spans="1:23" x14ac:dyDescent="0.25">
      <c r="A6" s="53"/>
      <c r="B6" s="84"/>
      <c r="C6" s="61"/>
      <c r="D6" s="61"/>
      <c r="E6" s="71"/>
      <c r="F6" s="58"/>
      <c r="G6" s="15"/>
      <c r="H6" s="14"/>
      <c r="I6" s="12"/>
      <c r="J6" s="14"/>
      <c r="K6" s="121"/>
      <c r="L6" s="39">
        <f>30*24</f>
        <v>720</v>
      </c>
      <c r="M6" s="39">
        <f>L6*60</f>
        <v>43200</v>
      </c>
      <c r="N6" s="87">
        <f>(D6-C6)*24*60</f>
        <v>0</v>
      </c>
      <c r="O6" s="42"/>
      <c r="P6" s="113">
        <f>O6-N6*100%/M6</f>
        <v>0</v>
      </c>
      <c r="Q6" s="149"/>
      <c r="R6" s="147"/>
      <c r="S6" s="151"/>
      <c r="T6" s="153"/>
      <c r="U6" s="155"/>
      <c r="V6" s="157"/>
      <c r="W6" s="159"/>
    </row>
    <row r="7" spans="1:23" x14ac:dyDescent="0.25">
      <c r="A7" s="53"/>
      <c r="B7" s="84"/>
      <c r="C7" s="61"/>
      <c r="D7" s="61"/>
      <c r="E7" s="71"/>
      <c r="F7" s="58"/>
      <c r="G7" s="15"/>
      <c r="H7" s="14"/>
      <c r="I7" s="12"/>
      <c r="J7" s="14"/>
      <c r="K7" s="121"/>
      <c r="L7" s="39">
        <f>30*24</f>
        <v>720</v>
      </c>
      <c r="M7" s="39">
        <f>L7*60</f>
        <v>43200</v>
      </c>
      <c r="N7" s="87">
        <f>(D7-C7)*24*60</f>
        <v>0</v>
      </c>
      <c r="O7" s="42"/>
      <c r="P7" s="113">
        <f>O7-N7*100%/M7</f>
        <v>0</v>
      </c>
      <c r="Q7" s="114"/>
      <c r="R7" s="115"/>
      <c r="S7" s="118"/>
      <c r="T7" s="120"/>
      <c r="U7" s="46"/>
      <c r="V7" s="89"/>
      <c r="W7" s="57"/>
    </row>
    <row r="8" spans="1:23" x14ac:dyDescent="0.25">
      <c r="A8" s="53"/>
      <c r="B8" s="51"/>
      <c r="C8" s="59"/>
      <c r="D8" s="60"/>
      <c r="E8" s="71"/>
      <c r="F8" s="58"/>
      <c r="G8" s="15"/>
      <c r="H8" s="14"/>
      <c r="I8" s="12"/>
      <c r="J8" s="14"/>
      <c r="K8" s="121"/>
      <c r="L8" s="39"/>
      <c r="M8" s="39"/>
      <c r="N8" s="40"/>
      <c r="O8" s="48"/>
      <c r="P8" s="43"/>
      <c r="Q8" s="39"/>
      <c r="R8" s="116"/>
      <c r="S8" s="119"/>
      <c r="T8" s="120"/>
      <c r="U8" s="46"/>
      <c r="V8" s="54"/>
      <c r="W8" s="57"/>
    </row>
    <row r="9" spans="1:23" x14ac:dyDescent="0.25">
      <c r="A9" s="53"/>
      <c r="B9" s="51"/>
      <c r="C9" s="52"/>
      <c r="D9" s="52"/>
      <c r="E9" s="71"/>
      <c r="F9" s="58"/>
      <c r="G9" s="15"/>
      <c r="H9" s="14"/>
      <c r="I9" s="12"/>
      <c r="J9" s="14"/>
      <c r="K9" s="121"/>
      <c r="L9" s="39"/>
      <c r="M9" s="39"/>
      <c r="N9" s="40"/>
      <c r="O9" s="48"/>
      <c r="P9" s="43"/>
      <c r="Q9" s="39"/>
      <c r="R9" s="116"/>
      <c r="S9" s="119"/>
      <c r="T9" s="120"/>
      <c r="U9" s="46"/>
      <c r="V9" s="54"/>
      <c r="W9" s="57"/>
    </row>
    <row r="10" spans="1:23" x14ac:dyDescent="0.25">
      <c r="A10" s="53"/>
      <c r="B10" s="51"/>
      <c r="C10" s="52"/>
      <c r="D10" s="52"/>
      <c r="E10" s="71"/>
      <c r="F10" s="58"/>
      <c r="G10" s="15"/>
      <c r="H10" s="14"/>
      <c r="I10" s="12"/>
      <c r="J10" s="14"/>
      <c r="K10" s="121"/>
      <c r="L10" s="39"/>
      <c r="M10" s="39"/>
      <c r="N10" s="40"/>
      <c r="O10" s="42"/>
      <c r="P10" s="43"/>
      <c r="Q10" s="39"/>
      <c r="R10" s="116"/>
      <c r="S10" s="119"/>
      <c r="T10" s="120"/>
      <c r="U10" s="46"/>
      <c r="V10" s="54"/>
      <c r="W10" s="57"/>
    </row>
    <row r="11" spans="1:23" x14ac:dyDescent="0.25">
      <c r="A11" s="53"/>
      <c r="B11" s="51"/>
      <c r="C11" s="61"/>
      <c r="D11" s="61"/>
      <c r="E11" s="71"/>
      <c r="F11" s="58"/>
      <c r="G11" s="15"/>
      <c r="H11" s="14"/>
      <c r="I11" s="12"/>
      <c r="J11" s="14"/>
      <c r="K11" s="121"/>
      <c r="L11" s="39"/>
      <c r="M11" s="39"/>
      <c r="N11" s="40"/>
      <c r="O11" s="48"/>
      <c r="P11" s="43"/>
      <c r="Q11" s="39"/>
      <c r="R11" s="116"/>
      <c r="S11" s="119"/>
      <c r="T11" s="120"/>
      <c r="U11" s="46"/>
      <c r="V11" s="54"/>
      <c r="W11" s="57"/>
    </row>
    <row r="12" spans="1:23" x14ac:dyDescent="0.25">
      <c r="A12" s="53"/>
      <c r="B12" s="51"/>
      <c r="C12" s="61"/>
      <c r="D12" s="61"/>
      <c r="E12" s="71"/>
      <c r="F12" s="58"/>
      <c r="G12" s="15"/>
      <c r="H12" s="14"/>
      <c r="I12" s="12"/>
      <c r="J12" s="14"/>
      <c r="K12" s="121"/>
      <c r="L12" s="39"/>
      <c r="M12" s="39"/>
      <c r="N12" s="40"/>
      <c r="O12" s="48"/>
      <c r="P12" s="43"/>
      <c r="Q12" s="39"/>
      <c r="R12" s="116"/>
      <c r="S12" s="119"/>
      <c r="T12" s="120"/>
      <c r="U12" s="46"/>
      <c r="V12" s="54"/>
      <c r="W12" s="57"/>
    </row>
    <row r="13" spans="1:23" x14ac:dyDescent="0.25">
      <c r="A13" s="53"/>
      <c r="B13" s="51"/>
      <c r="C13" s="61"/>
      <c r="D13" s="61"/>
      <c r="E13" s="71"/>
      <c r="F13" s="58"/>
      <c r="G13" s="15"/>
      <c r="H13" s="14"/>
      <c r="I13" s="12"/>
      <c r="J13" s="14"/>
      <c r="K13" s="121"/>
      <c r="L13" s="39"/>
      <c r="M13" s="39"/>
      <c r="N13" s="40"/>
      <c r="O13" s="48"/>
      <c r="P13" s="43"/>
      <c r="Q13" s="39"/>
      <c r="R13" s="116"/>
      <c r="S13" s="119"/>
      <c r="T13" s="120"/>
      <c r="U13" s="46"/>
      <c r="V13" s="54"/>
      <c r="W13" s="57"/>
    </row>
    <row r="14" spans="1:23" x14ac:dyDescent="0.25">
      <c r="A14" s="53"/>
      <c r="B14" s="51"/>
      <c r="C14" s="61"/>
      <c r="D14" s="61"/>
      <c r="E14" s="71"/>
      <c r="F14" s="58"/>
      <c r="G14" s="15"/>
      <c r="H14" s="14"/>
      <c r="I14" s="12"/>
      <c r="J14" s="14"/>
      <c r="K14" s="121"/>
      <c r="L14" s="39"/>
      <c r="M14" s="39"/>
      <c r="N14" s="40"/>
      <c r="O14" s="42"/>
      <c r="P14" s="43"/>
      <c r="Q14" s="39"/>
      <c r="R14" s="116"/>
      <c r="S14" s="119"/>
      <c r="T14" s="120"/>
      <c r="U14" s="46"/>
      <c r="V14" s="54"/>
      <c r="W14" s="57"/>
    </row>
    <row r="15" spans="1:23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" customHeight="1" x14ac:dyDescent="0.25">
      <c r="B16" s="128" t="s">
        <v>167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30"/>
      <c r="W16" s="55">
        <f>SUM(W5:W14)</f>
        <v>0</v>
      </c>
    </row>
    <row r="17" spans="2:23" x14ac:dyDescent="0.25">
      <c r="B17" s="128" t="s">
        <v>146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30" t="s">
        <v>146</v>
      </c>
      <c r="W17" s="55">
        <f>+W16*19%</f>
        <v>0</v>
      </c>
    </row>
    <row r="18" spans="2:23" x14ac:dyDescent="0.25">
      <c r="B18" s="128" t="s">
        <v>145</v>
      </c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30" t="s">
        <v>166</v>
      </c>
      <c r="W18" s="56">
        <f>+W16+W17</f>
        <v>0</v>
      </c>
    </row>
    <row r="21" spans="2:23" x14ac:dyDescent="0.25">
      <c r="I21" s="86"/>
      <c r="J21" s="80"/>
      <c r="O21" s="83"/>
      <c r="P21" s="44"/>
    </row>
    <row r="22" spans="2:23" x14ac:dyDescent="0.25">
      <c r="G22" s="85"/>
      <c r="H22" s="85"/>
      <c r="I22" s="86"/>
    </row>
    <row r="23" spans="2:23" x14ac:dyDescent="0.25">
      <c r="G23" s="85"/>
    </row>
  </sheetData>
  <mergeCells count="28">
    <mergeCell ref="L2:R2"/>
    <mergeCell ref="S2:W2"/>
    <mergeCell ref="V3:W3"/>
    <mergeCell ref="B16:V16"/>
    <mergeCell ref="R5:R6"/>
    <mergeCell ref="Q5:Q6"/>
    <mergeCell ref="S5:S6"/>
    <mergeCell ref="T5:T6"/>
    <mergeCell ref="U5:U6"/>
    <mergeCell ref="V5:V6"/>
    <mergeCell ref="W5:W6"/>
    <mergeCell ref="L3:N3"/>
    <mergeCell ref="B17:V17"/>
    <mergeCell ref="A2:A4"/>
    <mergeCell ref="B18:V18"/>
    <mergeCell ref="J2:J4"/>
    <mergeCell ref="K2:K4"/>
    <mergeCell ref="O3:P3"/>
    <mergeCell ref="Q3:R3"/>
    <mergeCell ref="S3:U3"/>
    <mergeCell ref="B2:B4"/>
    <mergeCell ref="E2:E4"/>
    <mergeCell ref="F2:F4"/>
    <mergeCell ref="G2:G4"/>
    <mergeCell ref="H2:H4"/>
    <mergeCell ref="I2:I4"/>
    <mergeCell ref="D2:D4"/>
    <mergeCell ref="C2:C4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6448-3677-41B0-9402-2926BE24D64A}">
  <dimension ref="B2:D7"/>
  <sheetViews>
    <sheetView workbookViewId="0">
      <selection activeCell="B7" sqref="B7"/>
    </sheetView>
  </sheetViews>
  <sheetFormatPr baseColWidth="10" defaultRowHeight="15" x14ac:dyDescent="0.25"/>
  <cols>
    <col min="2" max="2" width="50" customWidth="1"/>
    <col min="3" max="3" width="44.5703125" bestFit="1" customWidth="1"/>
    <col min="4" max="4" width="45.7109375" bestFit="1" customWidth="1"/>
  </cols>
  <sheetData>
    <row r="2" spans="2:4" x14ac:dyDescent="0.25">
      <c r="B2" s="24" t="s">
        <v>141</v>
      </c>
      <c r="C2" s="24" t="s">
        <v>143</v>
      </c>
      <c r="D2" s="24" t="s">
        <v>142</v>
      </c>
    </row>
    <row r="3" spans="2:4" ht="405" x14ac:dyDescent="0.25">
      <c r="B3" s="25" t="s">
        <v>168</v>
      </c>
      <c r="C3" s="26" t="s">
        <v>169</v>
      </c>
      <c r="D3" s="27" t="s">
        <v>170</v>
      </c>
    </row>
    <row r="4" spans="2:4" x14ac:dyDescent="0.25">
      <c r="B4" s="28"/>
      <c r="D4" s="29"/>
    </row>
    <row r="5" spans="2:4" x14ac:dyDescent="0.25">
      <c r="B5" s="28"/>
      <c r="D5" s="29"/>
    </row>
    <row r="6" spans="2:4" x14ac:dyDescent="0.25">
      <c r="B6" s="30" t="s">
        <v>171</v>
      </c>
      <c r="D6" s="29"/>
    </row>
    <row r="7" spans="2:4" ht="300" x14ac:dyDescent="0.25">
      <c r="B7" s="31" t="s">
        <v>172</v>
      </c>
      <c r="C7" s="32"/>
      <c r="D7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DETALLE DE COSTO.FEB.2023</vt:lpstr>
      <vt:lpstr>Desc.ANS.FEB_2023</vt:lpstr>
      <vt:lpstr>Espec.ANS -AMP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victimas</dc:creator>
  <cp:lastModifiedBy>Eleana Maritza Quintero Gonzalez</cp:lastModifiedBy>
  <dcterms:created xsi:type="dcterms:W3CDTF">2021-12-04T14:22:05Z</dcterms:created>
  <dcterms:modified xsi:type="dcterms:W3CDTF">2023-03-13T14:38:24Z</dcterms:modified>
</cp:coreProperties>
</file>