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Plantillas personalizadas de Office\ICBF\revisiones 2024\mayo 2024\ASEO Y CAFETERIA\MACRO 18\"/>
    </mc:Choice>
  </mc:AlternateContent>
  <xr:revisionPtr revIDLastSave="0" documentId="13_ncr:1_{172D9F21-7907-4742-95DE-2B828DAC64C4}" xr6:coauthVersionLast="47" xr6:coauthVersionMax="47" xr10:uidLastSave="{00000000-0000-0000-0000-000000000000}"/>
  <bookViews>
    <workbookView xWindow="-120" yWindow="-120" windowWidth="20730" windowHeight="11160" xr2:uid="{B2C24C08-FA66-4F95-97B7-A4D0D1DD158D}"/>
  </bookViews>
  <sheets>
    <sheet name="Modificación TV" sheetId="4" r:id="rId1"/>
    <sheet name="Adición" sheetId="1" r:id="rId2"/>
    <sheet name="Liberación" sheetId="2" r:id="rId3"/>
    <sheet name="IPC - SMMLV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K45" i="3"/>
  <c r="J41" i="3"/>
  <c r="K41" i="3"/>
  <c r="J40" i="3"/>
  <c r="K40" i="3"/>
  <c r="I43" i="3"/>
  <c r="K42" i="3" l="1"/>
  <c r="K43" i="3" s="1"/>
  <c r="K44" i="3" s="1"/>
  <c r="J42" i="3"/>
  <c r="J43" i="3" s="1"/>
  <c r="J44" i="3" s="1"/>
  <c r="J45" i="3" l="1"/>
  <c r="H39" i="3" l="1"/>
  <c r="I39" i="3" s="1"/>
  <c r="K39" i="3" s="1"/>
  <c r="H38" i="3"/>
  <c r="I38" i="3" s="1"/>
  <c r="K38" i="3" s="1"/>
  <c r="H37" i="3"/>
  <c r="I37" i="3" s="1"/>
  <c r="K37" i="3" s="1"/>
  <c r="H36" i="3"/>
  <c r="I36" i="3" s="1"/>
  <c r="K36" i="3" s="1"/>
  <c r="H35" i="3"/>
  <c r="I35" i="3" s="1"/>
  <c r="K35" i="3" s="1"/>
  <c r="H34" i="3"/>
  <c r="I34" i="3" s="1"/>
  <c r="K34" i="3" s="1"/>
  <c r="H33" i="3"/>
  <c r="I33" i="3" s="1"/>
  <c r="K33" i="3" s="1"/>
  <c r="H32" i="3"/>
  <c r="I32" i="3" s="1"/>
  <c r="K32" i="3" s="1"/>
  <c r="H31" i="3"/>
  <c r="I31" i="3" s="1"/>
  <c r="K31" i="3" s="1"/>
  <c r="H30" i="3"/>
  <c r="I30" i="3" s="1"/>
  <c r="K30" i="3" s="1"/>
  <c r="H29" i="3"/>
  <c r="I29" i="3" s="1"/>
  <c r="K29" i="3" s="1"/>
  <c r="H28" i="3"/>
  <c r="I28" i="3" s="1"/>
  <c r="K28" i="3" s="1"/>
  <c r="H27" i="3"/>
  <c r="I27" i="3" s="1"/>
  <c r="K27" i="3" s="1"/>
  <c r="H26" i="3"/>
  <c r="I26" i="3" s="1"/>
  <c r="K26" i="3" s="1"/>
  <c r="H25" i="3"/>
  <c r="I25" i="3" s="1"/>
  <c r="K25" i="3" s="1"/>
  <c r="H24" i="3"/>
  <c r="I24" i="3" s="1"/>
  <c r="K24" i="3" s="1"/>
  <c r="H23" i="3"/>
  <c r="I23" i="3" s="1"/>
  <c r="K23" i="3" s="1"/>
  <c r="H22" i="3"/>
  <c r="I22" i="3" s="1"/>
  <c r="K22" i="3" s="1"/>
  <c r="H21" i="3"/>
  <c r="I21" i="3" s="1"/>
  <c r="K21" i="3" s="1"/>
  <c r="H20" i="3"/>
  <c r="I20" i="3" s="1"/>
  <c r="K20" i="3" s="1"/>
  <c r="H19" i="3"/>
  <c r="I19" i="3" s="1"/>
  <c r="K19" i="3" s="1"/>
  <c r="H18" i="3"/>
  <c r="I18" i="3" s="1"/>
  <c r="K18" i="3" s="1"/>
  <c r="H17" i="3"/>
  <c r="I17" i="3" s="1"/>
  <c r="K17" i="3" s="1"/>
  <c r="H16" i="3"/>
  <c r="I16" i="3" s="1"/>
  <c r="K16" i="3" s="1"/>
  <c r="H15" i="3"/>
  <c r="I15" i="3" s="1"/>
  <c r="K15" i="3" s="1"/>
  <c r="H14" i="3"/>
  <c r="I14" i="3" s="1"/>
  <c r="K14" i="3" s="1"/>
  <c r="H13" i="3"/>
  <c r="I13" i="3" s="1"/>
  <c r="K13" i="3" s="1"/>
  <c r="H12" i="3"/>
  <c r="I12" i="3" s="1"/>
  <c r="K12" i="3" s="1"/>
  <c r="H11" i="3"/>
  <c r="I11" i="3" s="1"/>
  <c r="K11" i="3" s="1"/>
  <c r="H10" i="3"/>
  <c r="I10" i="3" s="1"/>
  <c r="K10" i="3" s="1"/>
  <c r="H9" i="3"/>
  <c r="I9" i="3" s="1"/>
  <c r="K9" i="3" s="1"/>
  <c r="H8" i="3"/>
  <c r="I8" i="3" s="1"/>
  <c r="K8" i="3" s="1"/>
  <c r="H7" i="3"/>
  <c r="I7" i="3" s="1"/>
  <c r="K7" i="3" s="1"/>
  <c r="H6" i="3"/>
  <c r="I6" i="3" s="1"/>
  <c r="K6" i="3" s="1"/>
  <c r="H5" i="3"/>
  <c r="I5" i="3" s="1"/>
  <c r="K5" i="3" s="1"/>
  <c r="H4" i="3"/>
  <c r="I4" i="3" s="1"/>
  <c r="K4" i="3" s="1"/>
  <c r="H3" i="3"/>
  <c r="I3" i="3" s="1"/>
  <c r="H2" i="3"/>
  <c r="I2" i="3" s="1"/>
  <c r="I40" i="3" s="1"/>
  <c r="H50" i="2"/>
  <c r="H49" i="2"/>
  <c r="H51" i="2" s="1"/>
  <c r="M4" i="2"/>
  <c r="K3" i="3" l="1"/>
  <c r="I41" i="3"/>
  <c r="I42" i="3" s="1"/>
  <c r="K2" i="3"/>
  <c r="I44" i="3" l="1"/>
  <c r="I45" i="3" l="1"/>
  <c r="G45" i="2" l="1"/>
  <c r="G44" i="2"/>
  <c r="G43" i="2"/>
  <c r="G42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 l="1"/>
  <c r="M44" i="2" s="1"/>
  <c r="M45" i="2" l="1"/>
  <c r="K44" i="2" l="1"/>
  <c r="K39" i="2"/>
  <c r="K37" i="2"/>
  <c r="K31" i="2"/>
  <c r="K29" i="2"/>
  <c r="K24" i="2"/>
  <c r="K22" i="2"/>
  <c r="K20" i="2"/>
  <c r="K18" i="2"/>
  <c r="K16" i="2"/>
  <c r="K14" i="2"/>
  <c r="K12" i="2"/>
  <c r="K10" i="2"/>
  <c r="K8" i="2"/>
  <c r="K6" i="2"/>
  <c r="K32" i="2" l="1"/>
  <c r="K40" i="2"/>
  <c r="K27" i="2"/>
  <c r="K35" i="2"/>
  <c r="K9" i="2"/>
  <c r="K13" i="2"/>
  <c r="K17" i="2"/>
  <c r="K30" i="2"/>
  <c r="K7" i="2"/>
  <c r="K11" i="2"/>
  <c r="K15" i="2"/>
  <c r="K19" i="2"/>
  <c r="K21" i="2"/>
  <c r="K23" i="2"/>
  <c r="K38" i="2"/>
  <c r="K33" i="2"/>
  <c r="K41" i="2"/>
  <c r="K25" i="2"/>
  <c r="K28" i="2"/>
  <c r="K36" i="2"/>
  <c r="K26" i="2"/>
  <c r="K34" i="2"/>
  <c r="K5" i="2"/>
  <c r="H42" i="2"/>
  <c r="K45" i="2" l="1"/>
  <c r="H43" i="2"/>
  <c r="H44" i="2" s="1"/>
  <c r="H45" i="2" s="1"/>
  <c r="K4" i="2"/>
  <c r="K42" i="2" l="1"/>
  <c r="K43" i="2"/>
  <c r="I23" i="1" l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5" i="1"/>
  <c r="I5" i="1" s="1"/>
  <c r="H4" i="1"/>
  <c r="I4" i="1" s="1"/>
  <c r="I42" i="1" s="1"/>
  <c r="I43" i="1" l="1"/>
  <c r="I44" i="1" s="1"/>
  <c r="I45" i="1" l="1"/>
  <c r="I47" i="1" s="1"/>
</calcChain>
</file>

<file path=xl/sharedStrings.xml><?xml version="1.0" encoding="utf-8"?>
<sst xmlns="http://schemas.openxmlformats.org/spreadsheetml/2006/main" count="454" uniqueCount="87">
  <si>
    <t>TIPO</t>
  </si>
  <si>
    <t>N°</t>
  </si>
  <si>
    <t>ARTICULO</t>
  </si>
  <si>
    <t>CANTIDAD</t>
  </si>
  <si>
    <t>UNIDAD</t>
  </si>
  <si>
    <t>PRECIO</t>
  </si>
  <si>
    <t>CUENTA</t>
  </si>
  <si>
    <t>TOTAL</t>
  </si>
  <si>
    <t>Nuevo</t>
  </si>
  <si>
    <t>Reconocimiento IPC 2024</t>
  </si>
  <si>
    <t>1.00</t>
  </si>
  <si>
    <t>Unidad</t>
  </si>
  <si>
    <t>CDP - 1124</t>
  </si>
  <si>
    <t>Reconocimiento SMMLV 2024</t>
  </si>
  <si>
    <t>Editado</t>
  </si>
  <si>
    <t>ays04-R1-AIU</t>
  </si>
  <si>
    <t>CDP - 23523</t>
  </si>
  <si>
    <t>ays04-R1-IVA</t>
  </si>
  <si>
    <t>Total Adición</t>
  </si>
  <si>
    <t>ays04-R1-Operario de aseo y cafetería tiempo completo-3</t>
  </si>
  <si>
    <t>Total liberación</t>
  </si>
  <si>
    <t>Paquete de Servicios</t>
  </si>
  <si>
    <t>Item</t>
  </si>
  <si>
    <t>Categoría</t>
  </si>
  <si>
    <t>Servicio</t>
  </si>
  <si>
    <t>Característica 1</t>
  </si>
  <si>
    <t>Disponibilidad</t>
  </si>
  <si>
    <t>Cantidad</t>
  </si>
  <si>
    <t>Precio Unitario con Descuento</t>
  </si>
  <si>
    <t>Precio Unitario Ajustado SMLV e IPC 2024</t>
  </si>
  <si>
    <t>Valor 2024</t>
  </si>
  <si>
    <t>Servicio de Personal</t>
  </si>
  <si>
    <t>Operario de aseo y cafetería</t>
  </si>
  <si>
    <t>Tiempo Completo</t>
  </si>
  <si>
    <t>Bienes de Aseo y Cafetería</t>
  </si>
  <si>
    <t>Jabón para loza 3 (Compra)</t>
  </si>
  <si>
    <t>Jabón en barra azul (Compra)</t>
  </si>
  <si>
    <t>Jabón de dispensador para manos 2 (Compra)</t>
  </si>
  <si>
    <t>Limpiador multiusos 1 (Compra)</t>
  </si>
  <si>
    <t>Detergente multiusos en polvo (Compra)</t>
  </si>
  <si>
    <t>Líquido para limpiar vidrios 1 (Compra)</t>
  </si>
  <si>
    <t>Blanqueador o hipoclorito 1 (Compra)</t>
  </si>
  <si>
    <t>Creolina 2 (Compra)</t>
  </si>
  <si>
    <t>Ambientador 1 (Compra)</t>
  </si>
  <si>
    <t>Ambientador 2 (Compra)</t>
  </si>
  <si>
    <t>Insecticida 1 (Compra)</t>
  </si>
  <si>
    <t>Insecticida 2 (Compra)</t>
  </si>
  <si>
    <t>Limpiones 1 (Compra)</t>
  </si>
  <si>
    <t>Bayetilla 1 (Compra)</t>
  </si>
  <si>
    <t>Esponjilla 2 (Compra)</t>
  </si>
  <si>
    <t>Escoba 1 (Compra)</t>
  </si>
  <si>
    <t>Escoba 2 (Compra)</t>
  </si>
  <si>
    <t>Trapero 3 (Compra)</t>
  </si>
  <si>
    <t>Bolsas plásticas 1 (Compra)</t>
  </si>
  <si>
    <t>Bolsas plásticas 8 (Compra)</t>
  </si>
  <si>
    <t>Bolsas plásticas 21 (Compra)</t>
  </si>
  <si>
    <t>Bolsas plásticas 22 (Compra)</t>
  </si>
  <si>
    <t>Bolsas plásticas 23 (Compra)</t>
  </si>
  <si>
    <t>Guantes 1 (Compra)</t>
  </si>
  <si>
    <t>Papel higiénico 4 (Compra)</t>
  </si>
  <si>
    <t>Toallas para manos 4 (Compra)</t>
  </si>
  <si>
    <t>Toallas para manos 5 (Compra)</t>
  </si>
  <si>
    <t>Vasos biodegradables 1 (Compra)</t>
  </si>
  <si>
    <t>Vasos biodegradables 4 (Compra)</t>
  </si>
  <si>
    <t>Servilleta papel (Compra)</t>
  </si>
  <si>
    <t>Café 1 (Compra)</t>
  </si>
  <si>
    <t>Azúcar 1 (Compra)</t>
  </si>
  <si>
    <t>Aromática (Compra)</t>
  </si>
  <si>
    <t>Agua potable 4 (Compra)</t>
  </si>
  <si>
    <t>Rastrillo 1 (Compra)</t>
  </si>
  <si>
    <t>Recogedor de basura 1 (Compra)</t>
  </si>
  <si>
    <t>Balde (Compra)</t>
  </si>
  <si>
    <t>Total Operarios + Insumos</t>
  </si>
  <si>
    <t>AIU (10%)</t>
  </si>
  <si>
    <t>IVA (19% del AIU)</t>
  </si>
  <si>
    <t>Total</t>
  </si>
  <si>
    <t>Valor RP 2024</t>
  </si>
  <si>
    <t>Subtotal a adicionar ajuste SMLV e  IPC</t>
  </si>
  <si>
    <t>CDP 23523</t>
  </si>
  <si>
    <t>Valor  2023</t>
  </si>
  <si>
    <t>Valor a liberar</t>
  </si>
  <si>
    <t>Total Valor 2023</t>
  </si>
  <si>
    <t>Valor 2024 Ajustado IPC - SMMLV</t>
  </si>
  <si>
    <t>Valor 2024 sin Ajuste</t>
  </si>
  <si>
    <t>Diferencia</t>
  </si>
  <si>
    <t xml:space="preserve">Total Operarios </t>
  </si>
  <si>
    <t>Total Insumos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</si>
</sst>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&quot;$&quot;#,##0.00"/>
    <numFmt numFmtId="167" formatCode="&quot;$&quot;\ #,##0.00"/>
    <numFmt numFmtId="168" formatCode="&quot;$&quot;\ #,##0.000000000000"/>
    <numFmt numFmtId="169" formatCode="&quot;$&quot;\ #,##0.000000000000000"/>
    <numFmt numFmtId="170" formatCode="&quot;$&quot;#,##0.00;[Red]\-&quot;$&quot;#,##0.0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AD47"/>
        <bgColor rgb="FF000000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6" fontId="4" fillId="0" borderId="1" xfId="0" applyNumberFormat="1" applyFont="1" applyBorder="1" applyAlignment="1" applyProtection="1">
      <alignment horizontal="right" wrapText="1"/>
      <protection hidden="1"/>
    </xf>
    <xf numFmtId="166" fontId="4" fillId="0" borderId="1" xfId="0" applyNumberFormat="1" applyFont="1" applyBorder="1" applyAlignment="1" applyProtection="1">
      <alignment horizontal="right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166" fontId="4" fillId="0" borderId="3" xfId="0" applyNumberFormat="1" applyFont="1" applyBorder="1" applyAlignment="1" applyProtection="1">
      <alignment horizontal="right" wrapText="1"/>
      <protection hidden="1"/>
    </xf>
    <xf numFmtId="166" fontId="1" fillId="4" borderId="2" xfId="0" applyNumberFormat="1" applyFont="1" applyFill="1" applyBorder="1" applyProtection="1">
      <protection hidden="1"/>
    </xf>
    <xf numFmtId="167" fontId="6" fillId="4" borderId="2" xfId="0" applyNumberFormat="1" applyFont="1" applyFill="1" applyBorder="1"/>
    <xf numFmtId="165" fontId="1" fillId="0" borderId="0" xfId="1" applyFont="1" applyFill="1" applyProtection="1">
      <protection hidden="1"/>
    </xf>
    <xf numFmtId="168" fontId="0" fillId="0" borderId="0" xfId="0" applyNumberFormat="1"/>
    <xf numFmtId="167" fontId="0" fillId="0" borderId="0" xfId="0" applyNumberFormat="1"/>
    <xf numFmtId="166" fontId="4" fillId="0" borderId="1" xfId="0" applyNumberFormat="1" applyFont="1" applyBorder="1" applyAlignment="1" applyProtection="1">
      <alignment horizontal="center" vertical="center" wrapText="1"/>
      <protection hidden="1"/>
    </xf>
    <xf numFmtId="166" fontId="4" fillId="0" borderId="1" xfId="0" applyNumberFormat="1" applyFont="1" applyBorder="1" applyAlignment="1">
      <alignment horizontal="center" vertical="center" wrapText="1"/>
    </xf>
    <xf numFmtId="168" fontId="0" fillId="7" borderId="0" xfId="0" applyNumberFormat="1" applyFill="1"/>
    <xf numFmtId="166" fontId="0" fillId="0" borderId="0" xfId="0" applyNumberFormat="1"/>
    <xf numFmtId="169" fontId="0" fillId="0" borderId="0" xfId="0" applyNumberFormat="1"/>
    <xf numFmtId="0" fontId="8" fillId="8" borderId="0" xfId="0" applyFont="1" applyFill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9" fillId="6" borderId="0" xfId="0" applyFont="1" applyFill="1" applyAlignment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/>
      <protection hidden="1"/>
    </xf>
    <xf numFmtId="166" fontId="4" fillId="0" borderId="3" xfId="0" applyNumberFormat="1" applyFont="1" applyBorder="1" applyAlignment="1">
      <alignment horizontal="center" vertical="center" wrapText="1"/>
    </xf>
    <xf numFmtId="166" fontId="0" fillId="0" borderId="2" xfId="0" applyNumberFormat="1" applyBorder="1"/>
    <xf numFmtId="166" fontId="4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68" fontId="0" fillId="7" borderId="2" xfId="0" applyNumberFormat="1" applyFill="1" applyBorder="1"/>
    <xf numFmtId="167" fontId="0" fillId="0" borderId="2" xfId="0" applyNumberFormat="1" applyBorder="1"/>
    <xf numFmtId="168" fontId="0" fillId="0" borderId="2" xfId="0" applyNumberFormat="1" applyBorder="1"/>
    <xf numFmtId="165" fontId="0" fillId="0" borderId="0" xfId="1" applyFont="1"/>
    <xf numFmtId="166" fontId="1" fillId="0" borderId="2" xfId="0" applyNumberFormat="1" applyFont="1" applyBorder="1" applyProtection="1">
      <protection hidden="1"/>
    </xf>
    <xf numFmtId="167" fontId="1" fillId="0" borderId="2" xfId="0" applyNumberFormat="1" applyFont="1" applyBorder="1" applyProtection="1"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165" fontId="0" fillId="0" borderId="0" xfId="1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165" fontId="10" fillId="0" borderId="2" xfId="1" applyFont="1" applyBorder="1"/>
    <xf numFmtId="0" fontId="10" fillId="0" borderId="2" xfId="0" applyFont="1" applyBorder="1"/>
    <xf numFmtId="170" fontId="11" fillId="0" borderId="2" xfId="0" applyNumberFormat="1" applyFont="1" applyBorder="1" applyAlignment="1">
      <alignment wrapText="1"/>
    </xf>
    <xf numFmtId="164" fontId="10" fillId="0" borderId="2" xfId="0" applyNumberFormat="1" applyFont="1" applyBorder="1"/>
    <xf numFmtId="164" fontId="10" fillId="0" borderId="2" xfId="1" applyNumberFormat="1" applyFont="1" applyBorder="1"/>
    <xf numFmtId="0" fontId="10" fillId="0" borderId="0" xfId="0" applyFont="1"/>
    <xf numFmtId="165" fontId="12" fillId="0" borderId="2" xfId="0" applyNumberFormat="1" applyFont="1" applyBorder="1"/>
    <xf numFmtId="165" fontId="12" fillId="0" borderId="2" xfId="1" applyFont="1" applyBorder="1"/>
    <xf numFmtId="164" fontId="0" fillId="0" borderId="0" xfId="0" applyNumberFormat="1"/>
    <xf numFmtId="165" fontId="0" fillId="0" borderId="0" xfId="0" applyNumberFormat="1"/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DC69-4595-4A4A-AD1A-BB20AD475B86}">
  <dimension ref="A1:K11"/>
  <sheetViews>
    <sheetView tabSelected="1" workbookViewId="0">
      <selection activeCell="J7" sqref="J7"/>
    </sheetView>
  </sheetViews>
  <sheetFormatPr defaultColWidth="11.42578125" defaultRowHeight="15"/>
  <cols>
    <col min="6" max="6" width="13.28515625" bestFit="1" customWidth="1"/>
    <col min="8" max="8" width="14.140625" bestFit="1" customWidth="1"/>
    <col min="10" max="11" width="15.5703125" bestFit="1" customWidth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1" ht="26.25">
      <c r="A2" s="35" t="s">
        <v>8</v>
      </c>
      <c r="B2" s="35" t="s">
        <v>8</v>
      </c>
      <c r="C2" s="36" t="s">
        <v>9</v>
      </c>
      <c r="D2" s="35" t="s">
        <v>10</v>
      </c>
      <c r="E2" s="35" t="s">
        <v>11</v>
      </c>
      <c r="F2" s="37">
        <v>2900120.78</v>
      </c>
      <c r="G2" s="38" t="s">
        <v>12</v>
      </c>
      <c r="H2" s="37">
        <v>2900120.78</v>
      </c>
    </row>
    <row r="3" spans="1:11" ht="39">
      <c r="A3" s="35" t="s">
        <v>8</v>
      </c>
      <c r="B3" s="35" t="s">
        <v>8</v>
      </c>
      <c r="C3" s="36" t="s">
        <v>13</v>
      </c>
      <c r="D3" s="35" t="s">
        <v>10</v>
      </c>
      <c r="E3" s="35" t="s">
        <v>11</v>
      </c>
      <c r="F3" s="37">
        <v>5029387.6768000051</v>
      </c>
      <c r="G3" s="38" t="s">
        <v>12</v>
      </c>
      <c r="H3" s="37">
        <v>5029387.6768000051</v>
      </c>
    </row>
    <row r="4" spans="1:11">
      <c r="A4" s="35" t="s">
        <v>14</v>
      </c>
      <c r="B4" s="35">
        <v>41</v>
      </c>
      <c r="C4" s="39" t="s">
        <v>15</v>
      </c>
      <c r="D4" s="35" t="s">
        <v>10</v>
      </c>
      <c r="E4" s="35" t="s">
        <v>11</v>
      </c>
      <c r="F4" s="40">
        <v>792950.85</v>
      </c>
      <c r="G4" s="38" t="s">
        <v>16</v>
      </c>
      <c r="H4" s="37">
        <v>10272566.07</v>
      </c>
      <c r="J4" s="30"/>
      <c r="K4" s="45"/>
    </row>
    <row r="5" spans="1:11">
      <c r="A5" s="35" t="s">
        <v>14</v>
      </c>
      <c r="B5" s="35">
        <v>42</v>
      </c>
      <c r="C5" s="39" t="s">
        <v>17</v>
      </c>
      <c r="D5" s="35" t="s">
        <v>10</v>
      </c>
      <c r="E5" s="35" t="s">
        <v>11</v>
      </c>
      <c r="F5" s="41">
        <v>150660.66</v>
      </c>
      <c r="G5" s="38" t="s">
        <v>16</v>
      </c>
      <c r="H5" s="37">
        <v>1951787.5499999998</v>
      </c>
      <c r="J5" s="30"/>
      <c r="K5" s="45"/>
    </row>
    <row r="6" spans="1:11">
      <c r="A6" s="42"/>
      <c r="B6" s="42"/>
      <c r="C6" s="42"/>
      <c r="D6" s="47" t="s">
        <v>18</v>
      </c>
      <c r="E6" s="48"/>
      <c r="F6" s="43">
        <f>+SUM(F2:F5)</f>
        <v>8873119.9668000042</v>
      </c>
      <c r="G6" s="42"/>
      <c r="H6" s="42"/>
    </row>
    <row r="9" spans="1:11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</row>
    <row r="10" spans="1:11" ht="64.5">
      <c r="A10" s="35" t="s">
        <v>14</v>
      </c>
      <c r="B10" s="35">
        <v>1</v>
      </c>
      <c r="C10" s="39" t="s">
        <v>19</v>
      </c>
      <c r="D10" s="35" t="s">
        <v>10</v>
      </c>
      <c r="E10" s="35" t="s">
        <v>11</v>
      </c>
      <c r="F10" s="37">
        <v>275033.84022000001</v>
      </c>
      <c r="G10" s="38" t="s">
        <v>16</v>
      </c>
      <c r="H10" s="37">
        <v>59249826.309780002</v>
      </c>
      <c r="J10" s="30"/>
      <c r="K10" s="46"/>
    </row>
    <row r="11" spans="1:11" ht="15" customHeight="1">
      <c r="D11" s="47" t="s">
        <v>20</v>
      </c>
      <c r="E11" s="48"/>
      <c r="F11" s="44">
        <v>275033.84022000001</v>
      </c>
    </row>
  </sheetData>
  <mergeCells count="2">
    <mergeCell ref="D6:E6"/>
    <mergeCell ref="D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4CDE-1DA4-4723-8067-8A5A5D4AE1A1}">
  <dimension ref="A1:I47"/>
  <sheetViews>
    <sheetView workbookViewId="0">
      <selection activeCell="G3" sqref="G3"/>
    </sheetView>
  </sheetViews>
  <sheetFormatPr defaultColWidth="11.42578125" defaultRowHeight="15"/>
  <cols>
    <col min="7" max="8" width="17.140625" customWidth="1"/>
    <col min="9" max="9" width="19.710937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55" t="s">
        <v>21</v>
      </c>
      <c r="B2" s="55"/>
      <c r="C2" s="55"/>
      <c r="D2" s="55"/>
      <c r="E2" s="55"/>
      <c r="F2" s="55"/>
      <c r="G2" s="2"/>
      <c r="H2" s="2"/>
      <c r="I2" s="1"/>
    </row>
    <row r="3" spans="1:9" ht="36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</row>
    <row r="4" spans="1:9" ht="36">
      <c r="A4" s="4">
        <v>1</v>
      </c>
      <c r="B4" s="4" t="s">
        <v>31</v>
      </c>
      <c r="C4" s="4" t="s">
        <v>32</v>
      </c>
      <c r="D4" s="4" t="s">
        <v>32</v>
      </c>
      <c r="E4" s="4" t="s">
        <v>33</v>
      </c>
      <c r="F4" s="4">
        <v>3</v>
      </c>
      <c r="G4" s="6">
        <v>2204624.4479999999</v>
      </c>
      <c r="H4" s="6">
        <f>+ROUND(G4*1.1207,2)</f>
        <v>2470722.62</v>
      </c>
      <c r="I4" s="6">
        <f>ROUND((((F4*H4)/30)*7)+((F4*H4)*8),2)</f>
        <v>61026848.710000001</v>
      </c>
    </row>
    <row r="5" spans="1:9" ht="36">
      <c r="A5" s="4">
        <v>2</v>
      </c>
      <c r="B5" s="4" t="s">
        <v>34</v>
      </c>
      <c r="C5" s="4" t="s">
        <v>35</v>
      </c>
      <c r="D5" s="4" t="s">
        <v>35</v>
      </c>
      <c r="E5" s="4"/>
      <c r="F5" s="4">
        <v>2</v>
      </c>
      <c r="G5" s="5">
        <v>10036.65</v>
      </c>
      <c r="H5" s="5">
        <f>+ROUND(G5*1.0928,2)</f>
        <v>10968.05</v>
      </c>
      <c r="I5" s="5">
        <f>(F5*H5)*8</f>
        <v>175488.8</v>
      </c>
    </row>
    <row r="6" spans="1:9" ht="36">
      <c r="A6" s="4">
        <v>3</v>
      </c>
      <c r="B6" s="4" t="s">
        <v>34</v>
      </c>
      <c r="C6" s="4" t="s">
        <v>36</v>
      </c>
      <c r="D6" s="4" t="s">
        <v>36</v>
      </c>
      <c r="E6" s="4"/>
      <c r="F6" s="4">
        <v>2</v>
      </c>
      <c r="G6" s="5">
        <v>2484.9500000000003</v>
      </c>
      <c r="H6" s="5">
        <f t="shared" ref="H6:H41" si="0">+ROUND(G6*1.0928,2)</f>
        <v>2715.55</v>
      </c>
      <c r="I6" s="5">
        <f t="shared" ref="I6:I41" si="1">(F6*H6)*8</f>
        <v>43448.800000000003</v>
      </c>
    </row>
    <row r="7" spans="1:9" ht="48">
      <c r="A7" s="4">
        <v>4</v>
      </c>
      <c r="B7" s="4" t="s">
        <v>34</v>
      </c>
      <c r="C7" s="4" t="s">
        <v>37</v>
      </c>
      <c r="D7" s="4" t="s">
        <v>37</v>
      </c>
      <c r="E7" s="4"/>
      <c r="F7" s="4">
        <v>3</v>
      </c>
      <c r="G7" s="5">
        <v>14337.7</v>
      </c>
      <c r="H7" s="5">
        <f t="shared" si="0"/>
        <v>15668.24</v>
      </c>
      <c r="I7" s="5">
        <f t="shared" si="1"/>
        <v>376037.76</v>
      </c>
    </row>
    <row r="8" spans="1:9" ht="36">
      <c r="A8" s="4">
        <v>5</v>
      </c>
      <c r="B8" s="4" t="s">
        <v>34</v>
      </c>
      <c r="C8" s="4" t="s">
        <v>38</v>
      </c>
      <c r="D8" s="4" t="s">
        <v>38</v>
      </c>
      <c r="E8" s="4"/>
      <c r="F8" s="4">
        <v>2</v>
      </c>
      <c r="G8" s="5">
        <v>10514.4</v>
      </c>
      <c r="H8" s="5">
        <f t="shared" si="0"/>
        <v>11490.14</v>
      </c>
      <c r="I8" s="5">
        <f t="shared" si="1"/>
        <v>183842.24</v>
      </c>
    </row>
    <row r="9" spans="1:9" ht="48">
      <c r="A9" s="4">
        <v>6</v>
      </c>
      <c r="B9" s="4" t="s">
        <v>34</v>
      </c>
      <c r="C9" s="4" t="s">
        <v>39</v>
      </c>
      <c r="D9" s="4" t="s">
        <v>39</v>
      </c>
      <c r="E9" s="4"/>
      <c r="F9" s="4">
        <v>15</v>
      </c>
      <c r="G9" s="5">
        <v>6213.35</v>
      </c>
      <c r="H9" s="5">
        <f t="shared" si="0"/>
        <v>6789.95</v>
      </c>
      <c r="I9" s="5">
        <f t="shared" si="1"/>
        <v>814794</v>
      </c>
    </row>
    <row r="10" spans="1:9" ht="48">
      <c r="A10" s="4">
        <v>7</v>
      </c>
      <c r="B10" s="4" t="s">
        <v>34</v>
      </c>
      <c r="C10" s="4" t="s">
        <v>40</v>
      </c>
      <c r="D10" s="4" t="s">
        <v>40</v>
      </c>
      <c r="E10" s="4"/>
      <c r="F10" s="4">
        <v>4</v>
      </c>
      <c r="G10" s="5">
        <v>9176.0500000000011</v>
      </c>
      <c r="H10" s="5">
        <f t="shared" si="0"/>
        <v>10027.59</v>
      </c>
      <c r="I10" s="5">
        <f t="shared" si="1"/>
        <v>320882.88</v>
      </c>
    </row>
    <row r="11" spans="1:9" ht="36">
      <c r="A11" s="4">
        <v>8</v>
      </c>
      <c r="B11" s="4" t="s">
        <v>34</v>
      </c>
      <c r="C11" s="4" t="s">
        <v>41</v>
      </c>
      <c r="D11" s="4" t="s">
        <v>41</v>
      </c>
      <c r="E11" s="4"/>
      <c r="F11" s="4">
        <v>8</v>
      </c>
      <c r="G11" s="5">
        <v>8125</v>
      </c>
      <c r="H11" s="5">
        <f t="shared" si="0"/>
        <v>8879</v>
      </c>
      <c r="I11" s="5">
        <f t="shared" si="1"/>
        <v>568256</v>
      </c>
    </row>
    <row r="12" spans="1:9" ht="36">
      <c r="A12" s="4">
        <v>9</v>
      </c>
      <c r="B12" s="4" t="s">
        <v>34</v>
      </c>
      <c r="C12" s="4" t="s">
        <v>42</v>
      </c>
      <c r="D12" s="4" t="s">
        <v>42</v>
      </c>
      <c r="E12" s="4"/>
      <c r="F12" s="4">
        <v>1</v>
      </c>
      <c r="G12" s="5">
        <v>18066.100000000002</v>
      </c>
      <c r="H12" s="5">
        <f t="shared" si="0"/>
        <v>19742.63</v>
      </c>
      <c r="I12" s="5">
        <f t="shared" si="1"/>
        <v>157941.04</v>
      </c>
    </row>
    <row r="13" spans="1:9" ht="36">
      <c r="A13" s="4">
        <v>10</v>
      </c>
      <c r="B13" s="4" t="s">
        <v>34</v>
      </c>
      <c r="C13" s="4" t="s">
        <v>43</v>
      </c>
      <c r="D13" s="4" t="s">
        <v>43</v>
      </c>
      <c r="E13" s="4"/>
      <c r="F13" s="4">
        <v>10</v>
      </c>
      <c r="G13" s="5">
        <v>11375</v>
      </c>
      <c r="H13" s="5">
        <f t="shared" si="0"/>
        <v>12430.6</v>
      </c>
      <c r="I13" s="5">
        <f t="shared" si="1"/>
        <v>994448</v>
      </c>
    </row>
    <row r="14" spans="1:9" ht="36">
      <c r="A14" s="4">
        <v>11</v>
      </c>
      <c r="B14" s="4" t="s">
        <v>34</v>
      </c>
      <c r="C14" s="4" t="s">
        <v>44</v>
      </c>
      <c r="D14" s="4" t="s">
        <v>44</v>
      </c>
      <c r="E14" s="4"/>
      <c r="F14" s="4">
        <v>15</v>
      </c>
      <c r="G14" s="5">
        <v>11566.1</v>
      </c>
      <c r="H14" s="5">
        <f t="shared" si="0"/>
        <v>12639.43</v>
      </c>
      <c r="I14" s="5">
        <f t="shared" si="1"/>
        <v>1516731.6</v>
      </c>
    </row>
    <row r="15" spans="1:9" ht="36">
      <c r="A15" s="4">
        <v>12</v>
      </c>
      <c r="B15" s="4" t="s">
        <v>34</v>
      </c>
      <c r="C15" s="4" t="s">
        <v>45</v>
      </c>
      <c r="D15" s="4" t="s">
        <v>45</v>
      </c>
      <c r="E15" s="4"/>
      <c r="F15" s="4">
        <v>10</v>
      </c>
      <c r="G15" s="5">
        <v>13168.8</v>
      </c>
      <c r="H15" s="5">
        <f t="shared" si="0"/>
        <v>14390.86</v>
      </c>
      <c r="I15" s="5">
        <f t="shared" si="1"/>
        <v>1151268.8</v>
      </c>
    </row>
    <row r="16" spans="1:9" ht="36">
      <c r="A16" s="4">
        <v>13</v>
      </c>
      <c r="B16" s="4" t="s">
        <v>34</v>
      </c>
      <c r="C16" s="4" t="s">
        <v>46</v>
      </c>
      <c r="D16" s="4" t="s">
        <v>46</v>
      </c>
      <c r="E16" s="4"/>
      <c r="F16" s="4">
        <v>15</v>
      </c>
      <c r="G16" s="5">
        <v>13168.8</v>
      </c>
      <c r="H16" s="5">
        <f t="shared" si="0"/>
        <v>14390.86</v>
      </c>
      <c r="I16" s="5">
        <f t="shared" si="1"/>
        <v>1726903.2000000002</v>
      </c>
    </row>
    <row r="17" spans="1:9" ht="36">
      <c r="A17" s="4">
        <v>14</v>
      </c>
      <c r="B17" s="4" t="s">
        <v>34</v>
      </c>
      <c r="C17" s="4" t="s">
        <v>47</v>
      </c>
      <c r="D17" s="4" t="s">
        <v>47</v>
      </c>
      <c r="E17" s="4"/>
      <c r="F17" s="4">
        <v>4</v>
      </c>
      <c r="G17" s="5">
        <v>4301.7</v>
      </c>
      <c r="H17" s="5">
        <f t="shared" si="0"/>
        <v>4700.8999999999996</v>
      </c>
      <c r="I17" s="5">
        <f t="shared" si="1"/>
        <v>150428.79999999999</v>
      </c>
    </row>
    <row r="18" spans="1:9" ht="36">
      <c r="A18" s="4">
        <v>15</v>
      </c>
      <c r="B18" s="4" t="s">
        <v>34</v>
      </c>
      <c r="C18" s="4" t="s">
        <v>48</v>
      </c>
      <c r="D18" s="4" t="s">
        <v>48</v>
      </c>
      <c r="E18" s="4"/>
      <c r="F18" s="4">
        <v>4</v>
      </c>
      <c r="G18" s="5">
        <v>7264.4000000000005</v>
      </c>
      <c r="H18" s="5">
        <f t="shared" si="0"/>
        <v>7938.54</v>
      </c>
      <c r="I18" s="5">
        <f t="shared" si="1"/>
        <v>254033.28</v>
      </c>
    </row>
    <row r="19" spans="1:9" ht="36">
      <c r="A19" s="4">
        <v>16</v>
      </c>
      <c r="B19" s="4" t="s">
        <v>34</v>
      </c>
      <c r="C19" s="4" t="s">
        <v>49</v>
      </c>
      <c r="D19" s="4" t="s">
        <v>49</v>
      </c>
      <c r="E19" s="4"/>
      <c r="F19" s="4">
        <v>6</v>
      </c>
      <c r="G19" s="5">
        <v>573.30000000000007</v>
      </c>
      <c r="H19" s="5">
        <f t="shared" si="0"/>
        <v>626.5</v>
      </c>
      <c r="I19" s="5">
        <f t="shared" si="1"/>
        <v>30072</v>
      </c>
    </row>
    <row r="20" spans="1:9" ht="36">
      <c r="A20" s="4">
        <v>17</v>
      </c>
      <c r="B20" s="4" t="s">
        <v>34</v>
      </c>
      <c r="C20" s="4" t="s">
        <v>50</v>
      </c>
      <c r="D20" s="4" t="s">
        <v>50</v>
      </c>
      <c r="E20" s="4"/>
      <c r="F20" s="4">
        <v>3</v>
      </c>
      <c r="G20" s="5">
        <v>4014.4</v>
      </c>
      <c r="H20" s="5">
        <f t="shared" si="0"/>
        <v>4386.9399999999996</v>
      </c>
      <c r="I20" s="5">
        <f t="shared" si="1"/>
        <v>105286.56</v>
      </c>
    </row>
    <row r="21" spans="1:9" ht="36">
      <c r="A21" s="4">
        <v>18</v>
      </c>
      <c r="B21" s="4" t="s">
        <v>34</v>
      </c>
      <c r="C21" s="4" t="s">
        <v>51</v>
      </c>
      <c r="D21" s="4" t="s">
        <v>51</v>
      </c>
      <c r="E21" s="4"/>
      <c r="F21" s="4">
        <v>3</v>
      </c>
      <c r="G21" s="5">
        <v>4109.95</v>
      </c>
      <c r="H21" s="5">
        <f t="shared" si="0"/>
        <v>4491.3500000000004</v>
      </c>
      <c r="I21" s="5">
        <f t="shared" si="1"/>
        <v>107792.40000000001</v>
      </c>
    </row>
    <row r="22" spans="1:9" ht="36">
      <c r="A22" s="4">
        <v>19</v>
      </c>
      <c r="B22" s="4" t="s">
        <v>34</v>
      </c>
      <c r="C22" s="4" t="s">
        <v>52</v>
      </c>
      <c r="D22" s="4" t="s">
        <v>52</v>
      </c>
      <c r="E22" s="4"/>
      <c r="F22" s="4">
        <v>3</v>
      </c>
      <c r="G22" s="5">
        <v>9176.0500000000011</v>
      </c>
      <c r="H22" s="5">
        <f t="shared" si="0"/>
        <v>10027.59</v>
      </c>
      <c r="I22" s="5">
        <f t="shared" si="1"/>
        <v>240662.16</v>
      </c>
    </row>
    <row r="23" spans="1:9" ht="36">
      <c r="A23" s="4">
        <v>20</v>
      </c>
      <c r="B23" s="4" t="s">
        <v>34</v>
      </c>
      <c r="C23" s="4" t="s">
        <v>53</v>
      </c>
      <c r="D23" s="4" t="s">
        <v>53</v>
      </c>
      <c r="E23" s="4"/>
      <c r="F23" s="4">
        <v>20</v>
      </c>
      <c r="G23" s="5">
        <v>1051.7</v>
      </c>
      <c r="H23" s="5">
        <f t="shared" si="0"/>
        <v>1149.3</v>
      </c>
      <c r="I23" s="5">
        <f t="shared" si="1"/>
        <v>183888</v>
      </c>
    </row>
    <row r="24" spans="1:9" ht="36">
      <c r="A24" s="4">
        <v>21</v>
      </c>
      <c r="B24" s="4" t="s">
        <v>34</v>
      </c>
      <c r="C24" s="4" t="s">
        <v>54</v>
      </c>
      <c r="D24" s="4" t="s">
        <v>54</v>
      </c>
      <c r="E24" s="4"/>
      <c r="F24" s="4">
        <v>10</v>
      </c>
      <c r="G24" s="5">
        <v>2007.2</v>
      </c>
      <c r="H24" s="5">
        <f t="shared" si="0"/>
        <v>2193.4699999999998</v>
      </c>
      <c r="I24" s="5">
        <f t="shared" si="1"/>
        <v>175477.59999999998</v>
      </c>
    </row>
    <row r="25" spans="1:9" ht="36">
      <c r="A25" s="4">
        <v>22</v>
      </c>
      <c r="B25" s="4" t="s">
        <v>34</v>
      </c>
      <c r="C25" s="4" t="s">
        <v>55</v>
      </c>
      <c r="D25" s="4" t="s">
        <v>55</v>
      </c>
      <c r="E25" s="4"/>
      <c r="F25" s="4">
        <v>20</v>
      </c>
      <c r="G25" s="5">
        <v>3632.2000000000003</v>
      </c>
      <c r="H25" s="5">
        <f t="shared" si="0"/>
        <v>3969.27</v>
      </c>
      <c r="I25" s="5">
        <f t="shared" si="1"/>
        <v>635083.19999999995</v>
      </c>
    </row>
    <row r="26" spans="1:9" ht="36">
      <c r="A26" s="4">
        <v>23</v>
      </c>
      <c r="B26" s="4" t="s">
        <v>34</v>
      </c>
      <c r="C26" s="4" t="s">
        <v>56</v>
      </c>
      <c r="D26" s="4" t="s">
        <v>56</v>
      </c>
      <c r="E26" s="4"/>
      <c r="F26" s="4">
        <v>10</v>
      </c>
      <c r="G26" s="5">
        <v>5543.85</v>
      </c>
      <c r="H26" s="5">
        <f t="shared" si="0"/>
        <v>6058.32</v>
      </c>
      <c r="I26" s="5">
        <f t="shared" si="1"/>
        <v>484665.59999999998</v>
      </c>
    </row>
    <row r="27" spans="1:9" ht="36">
      <c r="A27" s="4">
        <v>24</v>
      </c>
      <c r="B27" s="4" t="s">
        <v>34</v>
      </c>
      <c r="C27" s="4" t="s">
        <v>57</v>
      </c>
      <c r="D27" s="4" t="s">
        <v>57</v>
      </c>
      <c r="E27" s="4"/>
      <c r="F27" s="4">
        <v>10</v>
      </c>
      <c r="G27" s="5">
        <v>5543.85</v>
      </c>
      <c r="H27" s="5">
        <f t="shared" si="0"/>
        <v>6058.32</v>
      </c>
      <c r="I27" s="5">
        <f t="shared" si="1"/>
        <v>484665.59999999998</v>
      </c>
    </row>
    <row r="28" spans="1:9" ht="36">
      <c r="A28" s="4">
        <v>25</v>
      </c>
      <c r="B28" s="4" t="s">
        <v>34</v>
      </c>
      <c r="C28" s="4" t="s">
        <v>58</v>
      </c>
      <c r="D28" s="4" t="s">
        <v>58</v>
      </c>
      <c r="E28" s="4"/>
      <c r="F28" s="4">
        <v>3</v>
      </c>
      <c r="G28" s="5">
        <v>4109.95</v>
      </c>
      <c r="H28" s="5">
        <f t="shared" si="0"/>
        <v>4491.3500000000004</v>
      </c>
      <c r="I28" s="5">
        <f t="shared" si="1"/>
        <v>107792.40000000001</v>
      </c>
    </row>
    <row r="29" spans="1:9" ht="36">
      <c r="A29" s="4">
        <v>26</v>
      </c>
      <c r="B29" s="4" t="s">
        <v>34</v>
      </c>
      <c r="C29" s="4" t="s">
        <v>59</v>
      </c>
      <c r="D29" s="4" t="s">
        <v>59</v>
      </c>
      <c r="E29" s="4"/>
      <c r="F29" s="4">
        <v>20</v>
      </c>
      <c r="G29" s="5">
        <v>10190.950000000001</v>
      </c>
      <c r="H29" s="5">
        <f t="shared" si="0"/>
        <v>11136.67</v>
      </c>
      <c r="I29" s="5">
        <f t="shared" si="1"/>
        <v>1781867.2</v>
      </c>
    </row>
    <row r="30" spans="1:9" ht="36">
      <c r="A30" s="4">
        <v>27</v>
      </c>
      <c r="B30" s="4" t="s">
        <v>34</v>
      </c>
      <c r="C30" s="4" t="s">
        <v>60</v>
      </c>
      <c r="D30" s="4" t="s">
        <v>60</v>
      </c>
      <c r="E30" s="4"/>
      <c r="F30" s="4">
        <v>6</v>
      </c>
      <c r="G30" s="5">
        <v>28676.05</v>
      </c>
      <c r="H30" s="5">
        <f t="shared" si="0"/>
        <v>31337.19</v>
      </c>
      <c r="I30" s="5">
        <f t="shared" si="1"/>
        <v>1504185.1199999999</v>
      </c>
    </row>
    <row r="31" spans="1:9" ht="36">
      <c r="A31" s="4">
        <v>28</v>
      </c>
      <c r="B31" s="4" t="s">
        <v>34</v>
      </c>
      <c r="C31" s="4" t="s">
        <v>61</v>
      </c>
      <c r="D31" s="4" t="s">
        <v>61</v>
      </c>
      <c r="E31" s="4"/>
      <c r="F31" s="4">
        <v>5</v>
      </c>
      <c r="G31" s="5">
        <v>7264.4000000000005</v>
      </c>
      <c r="H31" s="5">
        <f t="shared" si="0"/>
        <v>7938.54</v>
      </c>
      <c r="I31" s="5">
        <f t="shared" si="1"/>
        <v>317541.59999999998</v>
      </c>
    </row>
    <row r="32" spans="1:9" ht="48">
      <c r="A32" s="4">
        <v>29</v>
      </c>
      <c r="B32" s="4" t="s">
        <v>34</v>
      </c>
      <c r="C32" s="4" t="s">
        <v>62</v>
      </c>
      <c r="D32" s="4" t="s">
        <v>62</v>
      </c>
      <c r="E32" s="4"/>
      <c r="F32" s="4">
        <v>25</v>
      </c>
      <c r="G32" s="5">
        <v>4301.7</v>
      </c>
      <c r="H32" s="5">
        <f t="shared" si="0"/>
        <v>4700.8999999999996</v>
      </c>
      <c r="I32" s="5">
        <f t="shared" si="1"/>
        <v>940179.99999999988</v>
      </c>
    </row>
    <row r="33" spans="1:9" ht="48">
      <c r="A33" s="4">
        <v>30</v>
      </c>
      <c r="B33" s="4" t="s">
        <v>34</v>
      </c>
      <c r="C33" s="4" t="s">
        <v>63</v>
      </c>
      <c r="D33" s="4" t="s">
        <v>63</v>
      </c>
      <c r="E33" s="4"/>
      <c r="F33" s="4">
        <v>25</v>
      </c>
      <c r="G33" s="5">
        <v>6875.0000000000009</v>
      </c>
      <c r="H33" s="5">
        <f t="shared" si="0"/>
        <v>7513</v>
      </c>
      <c r="I33" s="5">
        <f t="shared" si="1"/>
        <v>1502600</v>
      </c>
    </row>
    <row r="34" spans="1:9" ht="36">
      <c r="A34" s="4">
        <v>31</v>
      </c>
      <c r="B34" s="4" t="s">
        <v>34</v>
      </c>
      <c r="C34" s="4" t="s">
        <v>64</v>
      </c>
      <c r="D34" s="4" t="s">
        <v>64</v>
      </c>
      <c r="E34" s="4"/>
      <c r="F34" s="4">
        <v>5</v>
      </c>
      <c r="G34" s="5">
        <v>2293.85</v>
      </c>
      <c r="H34" s="5">
        <f t="shared" si="0"/>
        <v>2506.7199999999998</v>
      </c>
      <c r="I34" s="5">
        <f t="shared" si="1"/>
        <v>100268.79999999999</v>
      </c>
    </row>
    <row r="35" spans="1:9" ht="36">
      <c r="A35" s="4">
        <v>32</v>
      </c>
      <c r="B35" s="4" t="s">
        <v>34</v>
      </c>
      <c r="C35" s="4" t="s">
        <v>65</v>
      </c>
      <c r="D35" s="4" t="s">
        <v>65</v>
      </c>
      <c r="E35" s="4"/>
      <c r="F35" s="4">
        <v>50</v>
      </c>
      <c r="G35" s="5">
        <v>22352.400000000001</v>
      </c>
      <c r="H35" s="5">
        <f t="shared" si="0"/>
        <v>24426.7</v>
      </c>
      <c r="I35" s="5">
        <f t="shared" si="1"/>
        <v>9770680</v>
      </c>
    </row>
    <row r="36" spans="1:9" ht="36">
      <c r="A36" s="4">
        <v>33</v>
      </c>
      <c r="B36" s="4" t="s">
        <v>34</v>
      </c>
      <c r="C36" s="4" t="s">
        <v>66</v>
      </c>
      <c r="D36" s="4" t="s">
        <v>66</v>
      </c>
      <c r="E36" s="4"/>
      <c r="F36" s="4">
        <v>5</v>
      </c>
      <c r="G36" s="5">
        <v>7551.05</v>
      </c>
      <c r="H36" s="5">
        <f t="shared" si="0"/>
        <v>8251.7900000000009</v>
      </c>
      <c r="I36" s="5">
        <f t="shared" si="1"/>
        <v>330071.60000000003</v>
      </c>
    </row>
    <row r="37" spans="1:9" ht="36">
      <c r="A37" s="4">
        <v>34</v>
      </c>
      <c r="B37" s="4" t="s">
        <v>34</v>
      </c>
      <c r="C37" s="4" t="s">
        <v>67</v>
      </c>
      <c r="D37" s="4" t="s">
        <v>67</v>
      </c>
      <c r="E37" s="4"/>
      <c r="F37" s="4">
        <v>25</v>
      </c>
      <c r="G37" s="5">
        <v>1940.95</v>
      </c>
      <c r="H37" s="5">
        <f t="shared" si="0"/>
        <v>2121.0700000000002</v>
      </c>
      <c r="I37" s="5">
        <f t="shared" si="1"/>
        <v>424214.00000000006</v>
      </c>
    </row>
    <row r="38" spans="1:9" ht="36">
      <c r="A38" s="4">
        <v>35</v>
      </c>
      <c r="B38" s="4" t="s">
        <v>34</v>
      </c>
      <c r="C38" s="4" t="s">
        <v>68</v>
      </c>
      <c r="D38" s="4" t="s">
        <v>68</v>
      </c>
      <c r="E38" s="4"/>
      <c r="F38" s="4">
        <v>50</v>
      </c>
      <c r="G38" s="5">
        <v>13896.899999999998</v>
      </c>
      <c r="H38" s="5">
        <f t="shared" si="0"/>
        <v>15186.53</v>
      </c>
      <c r="I38" s="5">
        <f t="shared" si="1"/>
        <v>6074612</v>
      </c>
    </row>
    <row r="39" spans="1:9" ht="36">
      <c r="A39" s="4">
        <v>36</v>
      </c>
      <c r="B39" s="4" t="s">
        <v>34</v>
      </c>
      <c r="C39" s="4" t="s">
        <v>69</v>
      </c>
      <c r="D39" s="4" t="s">
        <v>69</v>
      </c>
      <c r="E39" s="4"/>
      <c r="F39" s="4">
        <v>3</v>
      </c>
      <c r="G39" s="5">
        <v>13382.2</v>
      </c>
      <c r="H39" s="5">
        <f t="shared" si="0"/>
        <v>14624.07</v>
      </c>
      <c r="I39" s="5">
        <f t="shared" si="1"/>
        <v>350977.68</v>
      </c>
    </row>
    <row r="40" spans="1:9" ht="36">
      <c r="A40" s="4">
        <v>37</v>
      </c>
      <c r="B40" s="4" t="s">
        <v>34</v>
      </c>
      <c r="C40" s="4" t="s">
        <v>70</v>
      </c>
      <c r="D40" s="4" t="s">
        <v>70</v>
      </c>
      <c r="E40" s="4"/>
      <c r="F40" s="4">
        <v>3</v>
      </c>
      <c r="G40" s="5">
        <v>4588.3500000000004</v>
      </c>
      <c r="H40" s="5">
        <f t="shared" si="0"/>
        <v>5014.1499999999996</v>
      </c>
      <c r="I40" s="5">
        <f t="shared" si="1"/>
        <v>120339.59999999999</v>
      </c>
    </row>
    <row r="41" spans="1:9" ht="36">
      <c r="A41" s="4">
        <v>38</v>
      </c>
      <c r="B41" s="4" t="s">
        <v>34</v>
      </c>
      <c r="C41" s="4" t="s">
        <v>71</v>
      </c>
      <c r="D41" s="4" t="s">
        <v>71</v>
      </c>
      <c r="E41" s="4"/>
      <c r="F41" s="7">
        <v>1</v>
      </c>
      <c r="G41" s="8">
        <v>6213.35</v>
      </c>
      <c r="H41" s="8">
        <f t="shared" si="0"/>
        <v>6789.95</v>
      </c>
      <c r="I41" s="8">
        <f t="shared" si="1"/>
        <v>54319.6</v>
      </c>
    </row>
    <row r="42" spans="1:9">
      <c r="F42" s="49" t="s">
        <v>72</v>
      </c>
      <c r="G42" s="50"/>
      <c r="H42" s="51"/>
      <c r="I42" s="9">
        <f>SUM(I4:I41)</f>
        <v>95288596.62999998</v>
      </c>
    </row>
    <row r="43" spans="1:9">
      <c r="F43" s="49" t="s">
        <v>73</v>
      </c>
      <c r="G43" s="50"/>
      <c r="H43" s="51"/>
      <c r="I43" s="9">
        <f>ROUND(+I42*10%,2)</f>
        <v>9528859.6600000001</v>
      </c>
    </row>
    <row r="44" spans="1:9">
      <c r="F44" s="49" t="s">
        <v>74</v>
      </c>
      <c r="G44" s="50"/>
      <c r="H44" s="51"/>
      <c r="I44" s="9">
        <f>ROUND(+I43*19%,2)</f>
        <v>1810483.34</v>
      </c>
    </row>
    <row r="45" spans="1:9">
      <c r="F45" s="49" t="s">
        <v>75</v>
      </c>
      <c r="G45" s="50"/>
      <c r="H45" s="51"/>
      <c r="I45" s="9">
        <f>SUM(I42:I44)</f>
        <v>106627939.62999998</v>
      </c>
    </row>
    <row r="46" spans="1:9">
      <c r="F46" s="49" t="s">
        <v>76</v>
      </c>
      <c r="G46" s="50"/>
      <c r="H46" s="51"/>
      <c r="I46" s="9">
        <v>97754819.659999996</v>
      </c>
    </row>
    <row r="47" spans="1:9">
      <c r="F47" s="52" t="s">
        <v>77</v>
      </c>
      <c r="G47" s="53"/>
      <c r="H47" s="54"/>
      <c r="I47" s="10">
        <f>+I45-I46</f>
        <v>8873119.9699999839</v>
      </c>
    </row>
  </sheetData>
  <mergeCells count="7">
    <mergeCell ref="F45:H45"/>
    <mergeCell ref="F46:H46"/>
    <mergeCell ref="F47:H47"/>
    <mergeCell ref="A2:F2"/>
    <mergeCell ref="F42:H42"/>
    <mergeCell ref="F43:H43"/>
    <mergeCell ref="F44:H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A207-EAD6-4AD0-8C80-D734A132BDC9}">
  <dimension ref="A1:P51"/>
  <sheetViews>
    <sheetView topLeftCell="A38" workbookViewId="0">
      <selection activeCell="H51" sqref="H51"/>
    </sheetView>
  </sheetViews>
  <sheetFormatPr defaultColWidth="11.42578125" defaultRowHeight="15"/>
  <cols>
    <col min="7" max="7" width="17.140625" customWidth="1"/>
    <col min="8" max="8" width="19.7109375" customWidth="1"/>
    <col min="9" max="9" width="16" hidden="1" customWidth="1"/>
    <col min="10" max="10" width="11.42578125" hidden="1" customWidth="1"/>
    <col min="11" max="11" width="25.140625" style="12" hidden="1" customWidth="1"/>
    <col min="12" max="12" width="11.42578125" hidden="1" customWidth="1"/>
    <col min="13" max="13" width="14.85546875" customWidth="1"/>
    <col min="14" max="14" width="13" bestFit="1" customWidth="1"/>
  </cols>
  <sheetData>
    <row r="1" spans="1:15">
      <c r="A1" s="1"/>
      <c r="B1" s="1"/>
      <c r="C1" s="1"/>
      <c r="D1" s="1"/>
      <c r="E1" s="1"/>
      <c r="F1" s="1"/>
      <c r="G1" s="1"/>
      <c r="H1" s="11"/>
    </row>
    <row r="2" spans="1:15">
      <c r="A2" s="55" t="s">
        <v>21</v>
      </c>
      <c r="B2" s="55"/>
      <c r="C2" s="55"/>
      <c r="D2" s="55"/>
      <c r="E2" s="55"/>
      <c r="F2" s="55"/>
      <c r="G2" s="1"/>
      <c r="H2" s="19" t="s">
        <v>78</v>
      </c>
      <c r="I2" s="1"/>
      <c r="J2" s="1"/>
    </row>
    <row r="3" spans="1:15" ht="24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20" t="s">
        <v>79</v>
      </c>
      <c r="H3" s="20" t="s">
        <v>80</v>
      </c>
      <c r="I3" s="21"/>
      <c r="J3" s="20" t="s">
        <v>81</v>
      </c>
      <c r="M3" s="20" t="s">
        <v>81</v>
      </c>
    </row>
    <row r="4" spans="1:15" ht="36">
      <c r="A4" s="4">
        <v>1</v>
      </c>
      <c r="B4" s="4" t="s">
        <v>31</v>
      </c>
      <c r="C4" s="4" t="s">
        <v>32</v>
      </c>
      <c r="D4" s="4" t="s">
        <v>32</v>
      </c>
      <c r="E4" s="4" t="s">
        <v>33</v>
      </c>
      <c r="F4" s="4">
        <v>3</v>
      </c>
      <c r="G4" s="14">
        <v>3527399.1168</v>
      </c>
      <c r="H4" s="5">
        <v>245785.38</v>
      </c>
      <c r="I4" s="15">
        <v>59524860.150000006</v>
      </c>
      <c r="K4" s="16" t="e">
        <f>#REF!-I4</f>
        <v>#REF!</v>
      </c>
      <c r="M4" s="13">
        <f>+G4-H4</f>
        <v>3281613.7368000001</v>
      </c>
      <c r="N4" s="17"/>
      <c r="O4" s="17"/>
    </row>
    <row r="5" spans="1:15" ht="36">
      <c r="A5" s="4">
        <v>2</v>
      </c>
      <c r="B5" s="4" t="s">
        <v>34</v>
      </c>
      <c r="C5" s="4" t="s">
        <v>35</v>
      </c>
      <c r="D5" s="4" t="s">
        <v>35</v>
      </c>
      <c r="E5" s="4"/>
      <c r="F5" s="4">
        <v>2</v>
      </c>
      <c r="G5" s="14">
        <v>10705.76</v>
      </c>
      <c r="H5" s="5">
        <v>0</v>
      </c>
      <c r="I5" s="15">
        <v>180659.69999999998</v>
      </c>
      <c r="K5" s="12" t="e">
        <f>#REF!-I5</f>
        <v>#REF!</v>
      </c>
      <c r="M5" s="13">
        <f t="shared" ref="M5:M41" si="0">+G5-H5</f>
        <v>10705.76</v>
      </c>
    </row>
    <row r="6" spans="1:15" ht="36">
      <c r="A6" s="4">
        <v>3</v>
      </c>
      <c r="B6" s="4" t="s">
        <v>34</v>
      </c>
      <c r="C6" s="4" t="s">
        <v>36</v>
      </c>
      <c r="D6" s="4" t="s">
        <v>36</v>
      </c>
      <c r="E6" s="4"/>
      <c r="F6" s="4">
        <v>2</v>
      </c>
      <c r="G6" s="14">
        <v>4969.8999999999996</v>
      </c>
      <c r="H6" s="5">
        <v>0</v>
      </c>
      <c r="I6" s="15">
        <v>44729.1</v>
      </c>
      <c r="K6" s="12" t="e">
        <f>#REF!-I6</f>
        <v>#REF!</v>
      </c>
      <c r="M6" s="13">
        <f t="shared" si="0"/>
        <v>4969.8999999999996</v>
      </c>
    </row>
    <row r="7" spans="1:15" ht="48">
      <c r="A7" s="4">
        <v>4</v>
      </c>
      <c r="B7" s="4" t="s">
        <v>34</v>
      </c>
      <c r="C7" s="4" t="s">
        <v>37</v>
      </c>
      <c r="D7" s="4" t="s">
        <v>37</v>
      </c>
      <c r="E7" s="4"/>
      <c r="F7" s="4">
        <v>3</v>
      </c>
      <c r="G7" s="14">
        <v>43013.1</v>
      </c>
      <c r="H7" s="5">
        <v>0</v>
      </c>
      <c r="I7" s="15">
        <v>387117.9</v>
      </c>
      <c r="K7" s="12" t="e">
        <f>#REF!-I7</f>
        <v>#REF!</v>
      </c>
      <c r="M7" s="13">
        <f t="shared" si="0"/>
        <v>43013.1</v>
      </c>
    </row>
    <row r="8" spans="1:15" ht="36">
      <c r="A8" s="4">
        <v>5</v>
      </c>
      <c r="B8" s="4" t="s">
        <v>34</v>
      </c>
      <c r="C8" s="4" t="s">
        <v>38</v>
      </c>
      <c r="D8" s="4" t="s">
        <v>38</v>
      </c>
      <c r="E8" s="4"/>
      <c r="F8" s="4">
        <v>2</v>
      </c>
      <c r="G8" s="14">
        <v>21028.799999999999</v>
      </c>
      <c r="H8" s="5">
        <v>0</v>
      </c>
      <c r="I8" s="15">
        <v>189259.19999999998</v>
      </c>
      <c r="K8" s="12" t="e">
        <f>#REF!-I8</f>
        <v>#REF!</v>
      </c>
      <c r="M8" s="13">
        <f t="shared" si="0"/>
        <v>21028.799999999999</v>
      </c>
    </row>
    <row r="9" spans="1:15" ht="48">
      <c r="A9" s="4">
        <v>6</v>
      </c>
      <c r="B9" s="4" t="s">
        <v>34</v>
      </c>
      <c r="C9" s="4" t="s">
        <v>39</v>
      </c>
      <c r="D9" s="4" t="s">
        <v>39</v>
      </c>
      <c r="E9" s="4"/>
      <c r="F9" s="4">
        <v>15</v>
      </c>
      <c r="G9" s="14">
        <v>93200.25</v>
      </c>
      <c r="H9" s="5">
        <v>0</v>
      </c>
      <c r="I9" s="15">
        <v>838802.25</v>
      </c>
      <c r="K9" s="12" t="e">
        <f>#REF!-I9</f>
        <v>#REF!</v>
      </c>
      <c r="M9" s="13">
        <f t="shared" si="0"/>
        <v>93200.25</v>
      </c>
    </row>
    <row r="10" spans="1:15" ht="48">
      <c r="A10" s="4">
        <v>7</v>
      </c>
      <c r="B10" s="4" t="s">
        <v>34</v>
      </c>
      <c r="C10" s="4" t="s">
        <v>40</v>
      </c>
      <c r="D10" s="4" t="s">
        <v>40</v>
      </c>
      <c r="E10" s="4"/>
      <c r="F10" s="4">
        <v>4</v>
      </c>
      <c r="G10" s="14">
        <v>36704.199999999997</v>
      </c>
      <c r="H10" s="5">
        <v>0</v>
      </c>
      <c r="I10" s="15">
        <v>330337.8</v>
      </c>
      <c r="K10" s="12" t="e">
        <f>#REF!-I10</f>
        <v>#REF!</v>
      </c>
      <c r="M10" s="13">
        <f t="shared" si="0"/>
        <v>36704.199999999997</v>
      </c>
    </row>
    <row r="11" spans="1:15" ht="36">
      <c r="A11" s="4">
        <v>8</v>
      </c>
      <c r="B11" s="4" t="s">
        <v>34</v>
      </c>
      <c r="C11" s="4" t="s">
        <v>41</v>
      </c>
      <c r="D11" s="4" t="s">
        <v>41</v>
      </c>
      <c r="E11" s="4"/>
      <c r="F11" s="4">
        <v>8</v>
      </c>
      <c r="G11" s="14">
        <v>65000</v>
      </c>
      <c r="H11" s="5">
        <v>0</v>
      </c>
      <c r="I11" s="15">
        <v>585000</v>
      </c>
      <c r="K11" s="12" t="e">
        <f>#REF!-I11</f>
        <v>#REF!</v>
      </c>
      <c r="M11" s="13">
        <f t="shared" si="0"/>
        <v>65000</v>
      </c>
    </row>
    <row r="12" spans="1:15" ht="36">
      <c r="A12" s="4">
        <v>9</v>
      </c>
      <c r="B12" s="4" t="s">
        <v>34</v>
      </c>
      <c r="C12" s="4" t="s">
        <v>42</v>
      </c>
      <c r="D12" s="4" t="s">
        <v>42</v>
      </c>
      <c r="E12" s="4"/>
      <c r="F12" s="4">
        <v>1</v>
      </c>
      <c r="G12" s="14">
        <v>18066.099999999999</v>
      </c>
      <c r="H12" s="5">
        <v>0</v>
      </c>
      <c r="I12" s="15">
        <v>162594.9</v>
      </c>
      <c r="K12" s="12" t="e">
        <f>#REF!-I12</f>
        <v>#REF!</v>
      </c>
      <c r="M12" s="13">
        <f t="shared" si="0"/>
        <v>18066.099999999999</v>
      </c>
    </row>
    <row r="13" spans="1:15" ht="36">
      <c r="A13" s="4">
        <v>10</v>
      </c>
      <c r="B13" s="4" t="s">
        <v>34</v>
      </c>
      <c r="C13" s="4" t="s">
        <v>43</v>
      </c>
      <c r="D13" s="4" t="s">
        <v>43</v>
      </c>
      <c r="E13" s="4"/>
      <c r="F13" s="4">
        <v>10</v>
      </c>
      <c r="G13" s="14">
        <v>113750</v>
      </c>
      <c r="H13" s="5">
        <v>0</v>
      </c>
      <c r="I13" s="15">
        <v>1023750</v>
      </c>
      <c r="K13" s="12" t="e">
        <f>#REF!-I13</f>
        <v>#REF!</v>
      </c>
      <c r="M13" s="13">
        <f t="shared" si="0"/>
        <v>113750</v>
      </c>
    </row>
    <row r="14" spans="1:15" ht="36">
      <c r="A14" s="4">
        <v>11</v>
      </c>
      <c r="B14" s="4" t="s">
        <v>34</v>
      </c>
      <c r="C14" s="4" t="s">
        <v>44</v>
      </c>
      <c r="D14" s="4" t="s">
        <v>44</v>
      </c>
      <c r="E14" s="4"/>
      <c r="F14" s="4">
        <v>15</v>
      </c>
      <c r="G14" s="14">
        <v>173491.5</v>
      </c>
      <c r="H14" s="5">
        <v>0</v>
      </c>
      <c r="I14" s="15">
        <v>1561423.5</v>
      </c>
      <c r="K14" s="12" t="e">
        <f>#REF!-I14</f>
        <v>#REF!</v>
      </c>
      <c r="M14" s="13">
        <f t="shared" si="0"/>
        <v>173491.5</v>
      </c>
    </row>
    <row r="15" spans="1:15" ht="36">
      <c r="A15" s="4">
        <v>12</v>
      </c>
      <c r="B15" s="4" t="s">
        <v>34</v>
      </c>
      <c r="C15" s="4" t="s">
        <v>45</v>
      </c>
      <c r="D15" s="4" t="s">
        <v>45</v>
      </c>
      <c r="E15" s="4"/>
      <c r="F15" s="4">
        <v>10</v>
      </c>
      <c r="G15" s="14">
        <v>131688</v>
      </c>
      <c r="H15" s="5">
        <v>0</v>
      </c>
      <c r="I15" s="15">
        <v>1185192</v>
      </c>
      <c r="K15" s="12" t="e">
        <f>#REF!-I15</f>
        <v>#REF!</v>
      </c>
      <c r="M15" s="13">
        <f t="shared" si="0"/>
        <v>131688</v>
      </c>
    </row>
    <row r="16" spans="1:15" ht="36">
      <c r="A16" s="4">
        <v>13</v>
      </c>
      <c r="B16" s="4" t="s">
        <v>34</v>
      </c>
      <c r="C16" s="4" t="s">
        <v>46</v>
      </c>
      <c r="D16" s="4" t="s">
        <v>46</v>
      </c>
      <c r="E16" s="4"/>
      <c r="F16" s="4">
        <v>15</v>
      </c>
      <c r="G16" s="14">
        <v>197532</v>
      </c>
      <c r="H16" s="5">
        <v>0</v>
      </c>
      <c r="I16" s="15">
        <v>1777788</v>
      </c>
      <c r="K16" s="12" t="e">
        <f>#REF!-I16</f>
        <v>#REF!</v>
      </c>
      <c r="M16" s="13">
        <f t="shared" si="0"/>
        <v>197532</v>
      </c>
    </row>
    <row r="17" spans="1:13" ht="36">
      <c r="A17" s="4">
        <v>14</v>
      </c>
      <c r="B17" s="4" t="s">
        <v>34</v>
      </c>
      <c r="C17" s="4" t="s">
        <v>47</v>
      </c>
      <c r="D17" s="4" t="s">
        <v>47</v>
      </c>
      <c r="E17" s="4"/>
      <c r="F17" s="4">
        <v>4</v>
      </c>
      <c r="G17" s="14">
        <v>17206.8</v>
      </c>
      <c r="H17" s="5">
        <v>0</v>
      </c>
      <c r="I17" s="15">
        <v>154861.19999999998</v>
      </c>
      <c r="K17" s="12" t="e">
        <f>#REF!-I17</f>
        <v>#REF!</v>
      </c>
      <c r="M17" s="13">
        <f t="shared" si="0"/>
        <v>17206.8</v>
      </c>
    </row>
    <row r="18" spans="1:13" ht="36">
      <c r="A18" s="4">
        <v>15</v>
      </c>
      <c r="B18" s="4" t="s">
        <v>34</v>
      </c>
      <c r="C18" s="4" t="s">
        <v>48</v>
      </c>
      <c r="D18" s="4" t="s">
        <v>48</v>
      </c>
      <c r="E18" s="4"/>
      <c r="F18" s="4">
        <v>4</v>
      </c>
      <c r="G18" s="14">
        <v>29057.599999999999</v>
      </c>
      <c r="H18" s="5">
        <v>0</v>
      </c>
      <c r="I18" s="15">
        <v>261518.4</v>
      </c>
      <c r="K18" s="12" t="e">
        <f>#REF!-I18</f>
        <v>#REF!</v>
      </c>
      <c r="M18" s="13">
        <f t="shared" si="0"/>
        <v>29057.599999999999</v>
      </c>
    </row>
    <row r="19" spans="1:13" ht="36">
      <c r="A19" s="4">
        <v>16</v>
      </c>
      <c r="B19" s="4" t="s">
        <v>34</v>
      </c>
      <c r="C19" s="4" t="s">
        <v>49</v>
      </c>
      <c r="D19" s="4" t="s">
        <v>49</v>
      </c>
      <c r="E19" s="4"/>
      <c r="F19" s="4">
        <v>6</v>
      </c>
      <c r="G19" s="14">
        <v>3439.8</v>
      </c>
      <c r="H19" s="5">
        <v>0</v>
      </c>
      <c r="I19" s="15">
        <v>30958.199999999997</v>
      </c>
      <c r="K19" s="12" t="e">
        <f>#REF!-I19</f>
        <v>#REF!</v>
      </c>
      <c r="M19" s="13">
        <f t="shared" si="0"/>
        <v>3439.8</v>
      </c>
    </row>
    <row r="20" spans="1:13" ht="36">
      <c r="A20" s="4">
        <v>17</v>
      </c>
      <c r="B20" s="4" t="s">
        <v>34</v>
      </c>
      <c r="C20" s="4" t="s">
        <v>50</v>
      </c>
      <c r="D20" s="4" t="s">
        <v>50</v>
      </c>
      <c r="E20" s="4"/>
      <c r="F20" s="4">
        <v>3</v>
      </c>
      <c r="G20" s="14">
        <v>12043.2</v>
      </c>
      <c r="H20" s="5">
        <v>0</v>
      </c>
      <c r="I20" s="15">
        <v>108388.8</v>
      </c>
      <c r="K20" s="12" t="e">
        <f>#REF!-I20</f>
        <v>#REF!</v>
      </c>
      <c r="M20" s="13">
        <f t="shared" si="0"/>
        <v>12043.2</v>
      </c>
    </row>
    <row r="21" spans="1:13" ht="36">
      <c r="A21" s="4">
        <v>18</v>
      </c>
      <c r="B21" s="4" t="s">
        <v>34</v>
      </c>
      <c r="C21" s="4" t="s">
        <v>51</v>
      </c>
      <c r="D21" s="4" t="s">
        <v>51</v>
      </c>
      <c r="E21" s="4"/>
      <c r="F21" s="4">
        <v>3</v>
      </c>
      <c r="G21" s="14">
        <v>12329.85</v>
      </c>
      <c r="H21" s="5">
        <v>0</v>
      </c>
      <c r="I21" s="15">
        <v>110968.65</v>
      </c>
      <c r="K21" s="12" t="e">
        <f>#REF!-I21</f>
        <v>#REF!</v>
      </c>
      <c r="M21" s="13">
        <f t="shared" si="0"/>
        <v>12329.85</v>
      </c>
    </row>
    <row r="22" spans="1:13" ht="36">
      <c r="A22" s="4">
        <v>19</v>
      </c>
      <c r="B22" s="4" t="s">
        <v>34</v>
      </c>
      <c r="C22" s="4" t="s">
        <v>52</v>
      </c>
      <c r="D22" s="4" t="s">
        <v>52</v>
      </c>
      <c r="E22" s="4"/>
      <c r="F22" s="4">
        <v>3</v>
      </c>
      <c r="G22" s="14">
        <v>27528.15</v>
      </c>
      <c r="H22" s="5">
        <v>0</v>
      </c>
      <c r="I22" s="15">
        <v>247753.34999999998</v>
      </c>
      <c r="K22" s="12" t="e">
        <f>#REF!-I22</f>
        <v>#REF!</v>
      </c>
      <c r="M22" s="13">
        <f t="shared" si="0"/>
        <v>27528.15</v>
      </c>
    </row>
    <row r="23" spans="1:13" ht="36">
      <c r="A23" s="4">
        <v>20</v>
      </c>
      <c r="B23" s="4" t="s">
        <v>34</v>
      </c>
      <c r="C23" s="4" t="s">
        <v>53</v>
      </c>
      <c r="D23" s="4" t="s">
        <v>53</v>
      </c>
      <c r="E23" s="4"/>
      <c r="F23" s="4">
        <v>20</v>
      </c>
      <c r="G23" s="14">
        <v>21034</v>
      </c>
      <c r="H23" s="5">
        <v>0</v>
      </c>
      <c r="I23" s="15">
        <v>189306</v>
      </c>
      <c r="K23" s="12" t="e">
        <f>#REF!-I23</f>
        <v>#REF!</v>
      </c>
      <c r="M23" s="13">
        <f t="shared" si="0"/>
        <v>21034</v>
      </c>
    </row>
    <row r="24" spans="1:13" ht="36">
      <c r="A24" s="4">
        <v>21</v>
      </c>
      <c r="B24" s="4" t="s">
        <v>34</v>
      </c>
      <c r="C24" s="4" t="s">
        <v>54</v>
      </c>
      <c r="D24" s="4" t="s">
        <v>54</v>
      </c>
      <c r="E24" s="4"/>
      <c r="F24" s="4">
        <v>10</v>
      </c>
      <c r="G24" s="14">
        <v>20072</v>
      </c>
      <c r="H24" s="5">
        <v>0</v>
      </c>
      <c r="I24" s="15">
        <v>180648</v>
      </c>
      <c r="K24" s="12" t="e">
        <f>#REF!-I24</f>
        <v>#REF!</v>
      </c>
      <c r="M24" s="13">
        <f t="shared" si="0"/>
        <v>20072</v>
      </c>
    </row>
    <row r="25" spans="1:13" ht="36">
      <c r="A25" s="4">
        <v>22</v>
      </c>
      <c r="B25" s="4" t="s">
        <v>34</v>
      </c>
      <c r="C25" s="4" t="s">
        <v>55</v>
      </c>
      <c r="D25" s="4" t="s">
        <v>55</v>
      </c>
      <c r="E25" s="4"/>
      <c r="F25" s="4">
        <v>20</v>
      </c>
      <c r="G25" s="14">
        <v>72644</v>
      </c>
      <c r="H25" s="5">
        <v>0</v>
      </c>
      <c r="I25" s="15">
        <v>653796</v>
      </c>
      <c r="K25" s="12" t="e">
        <f>#REF!-I25</f>
        <v>#REF!</v>
      </c>
      <c r="M25" s="13">
        <f t="shared" si="0"/>
        <v>72644</v>
      </c>
    </row>
    <row r="26" spans="1:13" ht="36">
      <c r="A26" s="4">
        <v>23</v>
      </c>
      <c r="B26" s="4" t="s">
        <v>34</v>
      </c>
      <c r="C26" s="4" t="s">
        <v>56</v>
      </c>
      <c r="D26" s="4" t="s">
        <v>56</v>
      </c>
      <c r="E26" s="4"/>
      <c r="F26" s="4">
        <v>10</v>
      </c>
      <c r="G26" s="14">
        <v>55438.5</v>
      </c>
      <c r="H26" s="5">
        <v>0</v>
      </c>
      <c r="I26" s="15">
        <v>498946.5</v>
      </c>
      <c r="K26" s="12" t="e">
        <f>#REF!-I26</f>
        <v>#REF!</v>
      </c>
      <c r="M26" s="13">
        <f t="shared" si="0"/>
        <v>55438.5</v>
      </c>
    </row>
    <row r="27" spans="1:13" ht="36">
      <c r="A27" s="4">
        <v>24</v>
      </c>
      <c r="B27" s="4" t="s">
        <v>34</v>
      </c>
      <c r="C27" s="4" t="s">
        <v>57</v>
      </c>
      <c r="D27" s="4" t="s">
        <v>57</v>
      </c>
      <c r="E27" s="4"/>
      <c r="F27" s="4">
        <v>10</v>
      </c>
      <c r="G27" s="14">
        <v>55438.5</v>
      </c>
      <c r="H27" s="5">
        <v>0</v>
      </c>
      <c r="I27" s="15">
        <v>498946.5</v>
      </c>
      <c r="K27" s="12" t="e">
        <f>#REF!-I27</f>
        <v>#REF!</v>
      </c>
      <c r="M27" s="13">
        <f t="shared" si="0"/>
        <v>55438.5</v>
      </c>
    </row>
    <row r="28" spans="1:13" ht="36">
      <c r="A28" s="4">
        <v>25</v>
      </c>
      <c r="B28" s="4" t="s">
        <v>34</v>
      </c>
      <c r="C28" s="4" t="s">
        <v>58</v>
      </c>
      <c r="D28" s="4" t="s">
        <v>58</v>
      </c>
      <c r="E28" s="4"/>
      <c r="F28" s="4">
        <v>3</v>
      </c>
      <c r="G28" s="14">
        <v>12329.85</v>
      </c>
      <c r="H28" s="5">
        <v>0</v>
      </c>
      <c r="I28" s="15">
        <v>110968.65</v>
      </c>
      <c r="K28" s="12" t="e">
        <f>#REF!-I28</f>
        <v>#REF!</v>
      </c>
      <c r="M28" s="13">
        <f t="shared" si="0"/>
        <v>12329.85</v>
      </c>
    </row>
    <row r="29" spans="1:13" ht="36">
      <c r="A29" s="4">
        <v>26</v>
      </c>
      <c r="B29" s="4" t="s">
        <v>34</v>
      </c>
      <c r="C29" s="4" t="s">
        <v>59</v>
      </c>
      <c r="D29" s="4" t="s">
        <v>59</v>
      </c>
      <c r="E29" s="4"/>
      <c r="F29" s="4">
        <v>20</v>
      </c>
      <c r="G29" s="14">
        <v>203819</v>
      </c>
      <c r="H29" s="5">
        <v>0</v>
      </c>
      <c r="I29" s="15">
        <v>1834371</v>
      </c>
      <c r="K29" s="12" t="e">
        <f>#REF!-I29</f>
        <v>#REF!</v>
      </c>
      <c r="M29" s="13">
        <f t="shared" si="0"/>
        <v>203819</v>
      </c>
    </row>
    <row r="30" spans="1:13" ht="36">
      <c r="A30" s="4">
        <v>27</v>
      </c>
      <c r="B30" s="4" t="s">
        <v>34</v>
      </c>
      <c r="C30" s="4" t="s">
        <v>60</v>
      </c>
      <c r="D30" s="4" t="s">
        <v>60</v>
      </c>
      <c r="E30" s="4"/>
      <c r="F30" s="4">
        <v>6</v>
      </c>
      <c r="G30" s="14">
        <v>172056.3</v>
      </c>
      <c r="H30" s="5">
        <v>0</v>
      </c>
      <c r="I30" s="15">
        <v>1548506.7</v>
      </c>
      <c r="K30" s="12" t="e">
        <f>#REF!-I30</f>
        <v>#REF!</v>
      </c>
      <c r="M30" s="13">
        <f t="shared" si="0"/>
        <v>172056.3</v>
      </c>
    </row>
    <row r="31" spans="1:13" ht="36">
      <c r="A31" s="4">
        <v>28</v>
      </c>
      <c r="B31" s="4" t="s">
        <v>34</v>
      </c>
      <c r="C31" s="4" t="s">
        <v>61</v>
      </c>
      <c r="D31" s="4" t="s">
        <v>61</v>
      </c>
      <c r="E31" s="4"/>
      <c r="F31" s="4">
        <v>5</v>
      </c>
      <c r="G31" s="14">
        <v>36322</v>
      </c>
      <c r="H31" s="5">
        <v>0</v>
      </c>
      <c r="I31" s="15">
        <v>326898</v>
      </c>
      <c r="K31" s="12" t="e">
        <f>#REF!-I31</f>
        <v>#REF!</v>
      </c>
      <c r="M31" s="13">
        <f t="shared" si="0"/>
        <v>36322</v>
      </c>
    </row>
    <row r="32" spans="1:13" ht="48">
      <c r="A32" s="4">
        <v>29</v>
      </c>
      <c r="B32" s="4" t="s">
        <v>34</v>
      </c>
      <c r="C32" s="4" t="s">
        <v>62</v>
      </c>
      <c r="D32" s="4" t="s">
        <v>62</v>
      </c>
      <c r="E32" s="4"/>
      <c r="F32" s="4">
        <v>25</v>
      </c>
      <c r="G32" s="14">
        <v>107542.5</v>
      </c>
      <c r="H32" s="5">
        <v>0</v>
      </c>
      <c r="I32" s="15">
        <v>967882.5</v>
      </c>
      <c r="K32" s="12" t="e">
        <f>#REF!-I32</f>
        <v>#REF!</v>
      </c>
      <c r="M32" s="13">
        <f t="shared" si="0"/>
        <v>107542.5</v>
      </c>
    </row>
    <row r="33" spans="1:16" ht="48">
      <c r="A33" s="4">
        <v>30</v>
      </c>
      <c r="B33" s="4" t="s">
        <v>34</v>
      </c>
      <c r="C33" s="4" t="s">
        <v>63</v>
      </c>
      <c r="D33" s="4" t="s">
        <v>63</v>
      </c>
      <c r="E33" s="4"/>
      <c r="F33" s="4">
        <v>25</v>
      </c>
      <c r="G33" s="14">
        <v>171875</v>
      </c>
      <c r="H33" s="5">
        <v>0</v>
      </c>
      <c r="I33" s="15">
        <v>1546875</v>
      </c>
      <c r="K33" s="12" t="e">
        <f>#REF!-I33</f>
        <v>#REF!</v>
      </c>
      <c r="M33" s="13">
        <f t="shared" si="0"/>
        <v>171875</v>
      </c>
    </row>
    <row r="34" spans="1:16" ht="36">
      <c r="A34" s="4">
        <v>31</v>
      </c>
      <c r="B34" s="4" t="s">
        <v>34</v>
      </c>
      <c r="C34" s="4" t="s">
        <v>64</v>
      </c>
      <c r="D34" s="4" t="s">
        <v>64</v>
      </c>
      <c r="E34" s="4"/>
      <c r="F34" s="4">
        <v>5</v>
      </c>
      <c r="G34" s="14">
        <v>11469.25</v>
      </c>
      <c r="H34" s="5">
        <v>0</v>
      </c>
      <c r="I34" s="15">
        <v>103223.25</v>
      </c>
      <c r="K34" s="12" t="e">
        <f>#REF!-I34</f>
        <v>#REF!</v>
      </c>
      <c r="M34" s="13">
        <f t="shared" si="0"/>
        <v>11469.25</v>
      </c>
    </row>
    <row r="35" spans="1:16" ht="36">
      <c r="A35" s="4">
        <v>32</v>
      </c>
      <c r="B35" s="4" t="s">
        <v>34</v>
      </c>
      <c r="C35" s="4" t="s">
        <v>65</v>
      </c>
      <c r="D35" s="4" t="s">
        <v>65</v>
      </c>
      <c r="E35" s="4"/>
      <c r="F35" s="4">
        <v>50</v>
      </c>
      <c r="G35" s="14">
        <v>1117620</v>
      </c>
      <c r="H35" s="5">
        <v>0</v>
      </c>
      <c r="I35" s="15">
        <v>10058580</v>
      </c>
      <c r="K35" s="12" t="e">
        <f>#REF!-I35</f>
        <v>#REF!</v>
      </c>
      <c r="M35" s="13">
        <f t="shared" si="0"/>
        <v>1117620</v>
      </c>
    </row>
    <row r="36" spans="1:16" ht="36">
      <c r="A36" s="4">
        <v>33</v>
      </c>
      <c r="B36" s="4" t="s">
        <v>34</v>
      </c>
      <c r="C36" s="4" t="s">
        <v>66</v>
      </c>
      <c r="D36" s="4" t="s">
        <v>66</v>
      </c>
      <c r="E36" s="4"/>
      <c r="F36" s="4">
        <v>5</v>
      </c>
      <c r="G36" s="14">
        <v>37755.25</v>
      </c>
      <c r="H36" s="5">
        <v>0</v>
      </c>
      <c r="I36" s="15">
        <v>339797.25</v>
      </c>
      <c r="K36" s="12" t="e">
        <f>#REF!-I36</f>
        <v>#REF!</v>
      </c>
      <c r="M36" s="13">
        <f t="shared" si="0"/>
        <v>37755.25</v>
      </c>
    </row>
    <row r="37" spans="1:16" ht="36">
      <c r="A37" s="4">
        <v>34</v>
      </c>
      <c r="B37" s="4" t="s">
        <v>34</v>
      </c>
      <c r="C37" s="4" t="s">
        <v>67</v>
      </c>
      <c r="D37" s="4" t="s">
        <v>67</v>
      </c>
      <c r="E37" s="4"/>
      <c r="F37" s="4">
        <v>25</v>
      </c>
      <c r="G37" s="14">
        <v>48523.75</v>
      </c>
      <c r="H37" s="5">
        <v>0</v>
      </c>
      <c r="I37" s="15">
        <v>436713.75</v>
      </c>
      <c r="K37" s="12" t="e">
        <f>#REF!-I37</f>
        <v>#REF!</v>
      </c>
      <c r="M37" s="13">
        <f t="shared" si="0"/>
        <v>48523.75</v>
      </c>
    </row>
    <row r="38" spans="1:16" ht="36">
      <c r="A38" s="4">
        <v>35</v>
      </c>
      <c r="B38" s="4" t="s">
        <v>34</v>
      </c>
      <c r="C38" s="4" t="s">
        <v>68</v>
      </c>
      <c r="D38" s="4" t="s">
        <v>68</v>
      </c>
      <c r="E38" s="4"/>
      <c r="F38" s="4">
        <v>50</v>
      </c>
      <c r="G38" s="14">
        <v>694845</v>
      </c>
      <c r="H38" s="5">
        <v>0</v>
      </c>
      <c r="I38" s="15">
        <v>6253605</v>
      </c>
      <c r="K38" s="12" t="e">
        <f>#REF!-I38</f>
        <v>#REF!</v>
      </c>
      <c r="M38" s="13">
        <f t="shared" si="0"/>
        <v>694845</v>
      </c>
    </row>
    <row r="39" spans="1:16" ht="36">
      <c r="A39" s="4">
        <v>36</v>
      </c>
      <c r="B39" s="4" t="s">
        <v>34</v>
      </c>
      <c r="C39" s="4" t="s">
        <v>69</v>
      </c>
      <c r="D39" s="4" t="s">
        <v>69</v>
      </c>
      <c r="E39" s="4"/>
      <c r="F39" s="4">
        <v>3</v>
      </c>
      <c r="G39" s="14">
        <v>40146.6</v>
      </c>
      <c r="H39" s="5">
        <v>0</v>
      </c>
      <c r="I39" s="15">
        <v>361319.4</v>
      </c>
      <c r="K39" s="12" t="e">
        <f>#REF!-I39</f>
        <v>#REF!</v>
      </c>
      <c r="M39" s="13">
        <f t="shared" si="0"/>
        <v>40146.6</v>
      </c>
    </row>
    <row r="40" spans="1:16" ht="36">
      <c r="A40" s="4">
        <v>37</v>
      </c>
      <c r="B40" s="4" t="s">
        <v>34</v>
      </c>
      <c r="C40" s="4" t="s">
        <v>70</v>
      </c>
      <c r="D40" s="4" t="s">
        <v>70</v>
      </c>
      <c r="E40" s="4"/>
      <c r="F40" s="4">
        <v>3</v>
      </c>
      <c r="G40" s="14">
        <v>13765.05</v>
      </c>
      <c r="H40" s="5">
        <v>0</v>
      </c>
      <c r="I40" s="15">
        <v>123885.45000000001</v>
      </c>
      <c r="K40" s="12" t="e">
        <f>#REF!-I40</f>
        <v>#REF!</v>
      </c>
      <c r="M40" s="13">
        <f t="shared" si="0"/>
        <v>13765.05</v>
      </c>
    </row>
    <row r="41" spans="1:16" ht="36">
      <c r="A41" s="4">
        <v>38</v>
      </c>
      <c r="B41" s="4" t="s">
        <v>34</v>
      </c>
      <c r="C41" s="4" t="s">
        <v>71</v>
      </c>
      <c r="D41" s="4" t="s">
        <v>71</v>
      </c>
      <c r="E41" s="7"/>
      <c r="F41" s="7">
        <v>1</v>
      </c>
      <c r="G41" s="22">
        <v>6213.35</v>
      </c>
      <c r="H41" s="8">
        <v>0</v>
      </c>
      <c r="I41" s="23">
        <v>55920.15</v>
      </c>
      <c r="K41" s="12" t="e">
        <f>#REF!-I41</f>
        <v>#REF!</v>
      </c>
      <c r="M41" s="13">
        <f t="shared" si="0"/>
        <v>6213.35</v>
      </c>
    </row>
    <row r="42" spans="1:16" ht="21" customHeight="1">
      <c r="E42" s="56" t="s">
        <v>72</v>
      </c>
      <c r="F42" s="56"/>
      <c r="G42" s="24">
        <f>SUM(G4:G41)</f>
        <v>7437064.0267999982</v>
      </c>
      <c r="H42" s="24">
        <f>SUM(H4:H41)</f>
        <v>245785.38</v>
      </c>
      <c r="I42" s="25">
        <v>94796152.200000003</v>
      </c>
      <c r="J42" s="26"/>
      <c r="K42" s="27" t="e">
        <f>#REF!-I42</f>
        <v>#REF!</v>
      </c>
      <c r="L42" s="26"/>
      <c r="M42" s="28">
        <f>SUM(M4:M41)</f>
        <v>7191278.6467999984</v>
      </c>
      <c r="N42" s="13"/>
      <c r="O42" s="17"/>
      <c r="P42" s="17"/>
    </row>
    <row r="43" spans="1:16">
      <c r="E43" s="56" t="s">
        <v>73</v>
      </c>
      <c r="F43" s="56"/>
      <c r="G43" s="24">
        <f>G42*10%</f>
        <v>743706.40267999982</v>
      </c>
      <c r="H43" s="24">
        <f>H42*10%</f>
        <v>24578.538</v>
      </c>
      <c r="I43" s="25">
        <v>9479615.2200000007</v>
      </c>
      <c r="J43" s="26"/>
      <c r="K43" s="27" t="e">
        <f>#REF!-I43</f>
        <v>#REF!</v>
      </c>
      <c r="L43" s="26"/>
      <c r="M43" s="24">
        <f>M42*10%</f>
        <v>719127.86467999988</v>
      </c>
    </row>
    <row r="44" spans="1:16" ht="18.75" customHeight="1">
      <c r="E44" s="56" t="s">
        <v>74</v>
      </c>
      <c r="F44" s="56"/>
      <c r="G44" s="24">
        <f>G43*19%</f>
        <v>141304.21650919996</v>
      </c>
      <c r="H44" s="24">
        <f>H43*19%</f>
        <v>4669.9222200000004</v>
      </c>
      <c r="I44" s="25">
        <v>1801126.89</v>
      </c>
      <c r="J44" s="26"/>
      <c r="K44" s="29" t="e">
        <f>#REF!-I44</f>
        <v>#REF!</v>
      </c>
      <c r="L44" s="26"/>
      <c r="M44" s="24">
        <f>M43*19%</f>
        <v>136634.29428919998</v>
      </c>
    </row>
    <row r="45" spans="1:16">
      <c r="E45" s="56" t="s">
        <v>75</v>
      </c>
      <c r="F45" s="56"/>
      <c r="G45" s="24">
        <f t="shared" ref="G45:H45" si="1">SUM(G42:G44)</f>
        <v>8322074.6459891973</v>
      </c>
      <c r="H45" s="24">
        <f t="shared" si="1"/>
        <v>275033.84022000001</v>
      </c>
      <c r="I45" s="25">
        <v>106076894.31</v>
      </c>
      <c r="J45" s="26"/>
      <c r="K45" s="27" t="e">
        <f>#REF!-I45</f>
        <v>#REF!</v>
      </c>
      <c r="L45" s="26"/>
      <c r="M45" s="24">
        <f t="shared" ref="M45" si="2">SUM(M42:M44)</f>
        <v>8047040.8057691976</v>
      </c>
      <c r="N45" s="30"/>
      <c r="O45" s="17"/>
    </row>
    <row r="46" spans="1:16">
      <c r="K46" s="18"/>
    </row>
    <row r="47" spans="1:16" ht="24">
      <c r="A47" s="3" t="s">
        <v>22</v>
      </c>
      <c r="B47" s="3" t="s">
        <v>23</v>
      </c>
      <c r="C47" s="3" t="s">
        <v>24</v>
      </c>
      <c r="D47" s="3" t="s">
        <v>25</v>
      </c>
      <c r="E47" s="3" t="s">
        <v>26</v>
      </c>
      <c r="F47" s="3" t="s">
        <v>27</v>
      </c>
      <c r="G47" s="20" t="s">
        <v>79</v>
      </c>
      <c r="H47" s="20" t="s">
        <v>80</v>
      </c>
    </row>
    <row r="48" spans="1:16" ht="36">
      <c r="A48" s="4">
        <v>1</v>
      </c>
      <c r="B48" s="4" t="s">
        <v>31</v>
      </c>
      <c r="C48" s="4" t="s">
        <v>32</v>
      </c>
      <c r="D48" s="4" t="s">
        <v>32</v>
      </c>
      <c r="E48" s="4" t="s">
        <v>33</v>
      </c>
      <c r="F48" s="4">
        <v>3</v>
      </c>
      <c r="G48" s="14">
        <v>3527399.1168</v>
      </c>
      <c r="H48" s="5">
        <v>245785.38</v>
      </c>
    </row>
    <row r="49" spans="7:8">
      <c r="G49" s="20" t="s">
        <v>73</v>
      </c>
      <c r="H49" s="31">
        <f t="shared" ref="H49" si="3">+H48*10%</f>
        <v>24578.538</v>
      </c>
    </row>
    <row r="50" spans="7:8">
      <c r="G50" s="20" t="s">
        <v>74</v>
      </c>
      <c r="H50" s="31">
        <f>+H49*19%</f>
        <v>4669.9222200000004</v>
      </c>
    </row>
    <row r="51" spans="7:8">
      <c r="G51" s="20" t="s">
        <v>75</v>
      </c>
      <c r="H51" s="32">
        <f>+H48+H49+H50</f>
        <v>275033.84022000001</v>
      </c>
    </row>
  </sheetData>
  <mergeCells count="5">
    <mergeCell ref="E42:F42"/>
    <mergeCell ref="E43:F43"/>
    <mergeCell ref="E44:F44"/>
    <mergeCell ref="E45:F45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87AB-84BB-432D-ABCA-9EC3D89DE6DE}">
  <dimension ref="A1:K45"/>
  <sheetViews>
    <sheetView topLeftCell="A30" workbookViewId="0">
      <selection activeCell="K41" sqref="K41"/>
    </sheetView>
  </sheetViews>
  <sheetFormatPr defaultColWidth="11.42578125" defaultRowHeight="15"/>
  <cols>
    <col min="7" max="8" width="12.28515625" bestFit="1" customWidth="1"/>
    <col min="9" max="9" width="14.7109375" bestFit="1" customWidth="1"/>
    <col min="10" max="10" width="15.5703125" bestFit="1" customWidth="1"/>
    <col min="11" max="11" width="13.7109375" bestFit="1" customWidth="1"/>
  </cols>
  <sheetData>
    <row r="1" spans="1:11" ht="60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  <c r="H1" s="3" t="s">
        <v>29</v>
      </c>
      <c r="I1" s="3" t="s">
        <v>82</v>
      </c>
      <c r="J1" s="3" t="s">
        <v>83</v>
      </c>
      <c r="K1" s="33" t="s">
        <v>84</v>
      </c>
    </row>
    <row r="2" spans="1:11" ht="36">
      <c r="A2" s="4">
        <v>1</v>
      </c>
      <c r="B2" s="4" t="s">
        <v>31</v>
      </c>
      <c r="C2" s="4" t="s">
        <v>32</v>
      </c>
      <c r="D2" s="4" t="s">
        <v>32</v>
      </c>
      <c r="E2" s="4" t="s">
        <v>33</v>
      </c>
      <c r="F2" s="4">
        <v>3</v>
      </c>
      <c r="G2" s="6">
        <v>2204624.4479999999</v>
      </c>
      <c r="H2" s="6">
        <f>+ROUND(G2*1.1207,2)</f>
        <v>2470722.62</v>
      </c>
      <c r="I2" s="6">
        <f>ROUND((((F2*H2)/30)*7)+((F2*H2)*8),2)</f>
        <v>61026848.710000001</v>
      </c>
      <c r="J2" s="6">
        <v>55997461.033199996</v>
      </c>
      <c r="K2" s="13">
        <f>+I2-J2</f>
        <v>5029387.6768000051</v>
      </c>
    </row>
    <row r="3" spans="1:11" ht="36">
      <c r="A3" s="4">
        <v>2</v>
      </c>
      <c r="B3" s="4" t="s">
        <v>34</v>
      </c>
      <c r="C3" s="4" t="s">
        <v>35</v>
      </c>
      <c r="D3" s="4" t="s">
        <v>35</v>
      </c>
      <c r="E3" s="4"/>
      <c r="F3" s="4">
        <v>2</v>
      </c>
      <c r="G3" s="5">
        <v>10036.65</v>
      </c>
      <c r="H3" s="5">
        <f>+ROUND(G3*1.0928,2)</f>
        <v>10968.05</v>
      </c>
      <c r="I3" s="5">
        <f>(F3*H3)*8</f>
        <v>175488.8</v>
      </c>
      <c r="J3" s="34">
        <v>169953.94</v>
      </c>
      <c r="K3" s="13">
        <f t="shared" ref="K3:K39" si="0">+I3-J3</f>
        <v>5534.859999999986</v>
      </c>
    </row>
    <row r="4" spans="1:11" ht="36">
      <c r="A4" s="4">
        <v>3</v>
      </c>
      <c r="B4" s="4" t="s">
        <v>34</v>
      </c>
      <c r="C4" s="4" t="s">
        <v>36</v>
      </c>
      <c r="D4" s="4" t="s">
        <v>36</v>
      </c>
      <c r="E4" s="4"/>
      <c r="F4" s="4">
        <v>2</v>
      </c>
      <c r="G4" s="5">
        <v>2484.9500000000003</v>
      </c>
      <c r="H4" s="5">
        <f t="shared" ref="H4:H39" si="1">+ROUND(G4*1.0928,2)</f>
        <v>2715.55</v>
      </c>
      <c r="I4" s="5">
        <f t="shared" ref="I4:I39" si="2">(F4*H4)*8</f>
        <v>43448.800000000003</v>
      </c>
      <c r="J4" s="34">
        <v>39759.199999999997</v>
      </c>
      <c r="K4" s="13">
        <f t="shared" si="0"/>
        <v>3689.6000000000058</v>
      </c>
    </row>
    <row r="5" spans="1:11" ht="48">
      <c r="A5" s="4">
        <v>4</v>
      </c>
      <c r="B5" s="4" t="s">
        <v>34</v>
      </c>
      <c r="C5" s="4" t="s">
        <v>37</v>
      </c>
      <c r="D5" s="4" t="s">
        <v>37</v>
      </c>
      <c r="E5" s="4"/>
      <c r="F5" s="4">
        <v>3</v>
      </c>
      <c r="G5" s="5">
        <v>14337.7</v>
      </c>
      <c r="H5" s="5">
        <f t="shared" si="1"/>
        <v>15668.24</v>
      </c>
      <c r="I5" s="5">
        <f t="shared" si="2"/>
        <v>376037.76</v>
      </c>
      <c r="J5" s="34">
        <v>344104.80000000005</v>
      </c>
      <c r="K5" s="13">
        <f t="shared" si="0"/>
        <v>31932.959999999963</v>
      </c>
    </row>
    <row r="6" spans="1:11" ht="36">
      <c r="A6" s="4">
        <v>5</v>
      </c>
      <c r="B6" s="4" t="s">
        <v>34</v>
      </c>
      <c r="C6" s="4" t="s">
        <v>38</v>
      </c>
      <c r="D6" s="4" t="s">
        <v>38</v>
      </c>
      <c r="E6" s="4"/>
      <c r="F6" s="4">
        <v>2</v>
      </c>
      <c r="G6" s="5">
        <v>10514.4</v>
      </c>
      <c r="H6" s="5">
        <f t="shared" si="1"/>
        <v>11490.14</v>
      </c>
      <c r="I6" s="5">
        <f t="shared" si="2"/>
        <v>183842.24</v>
      </c>
      <c r="J6" s="34">
        <v>168230.39999999999</v>
      </c>
      <c r="K6" s="13">
        <f t="shared" si="0"/>
        <v>15611.839999999997</v>
      </c>
    </row>
    <row r="7" spans="1:11" ht="48">
      <c r="A7" s="4">
        <v>6</v>
      </c>
      <c r="B7" s="4" t="s">
        <v>34</v>
      </c>
      <c r="C7" s="4" t="s">
        <v>39</v>
      </c>
      <c r="D7" s="4" t="s">
        <v>39</v>
      </c>
      <c r="E7" s="4"/>
      <c r="F7" s="4">
        <v>15</v>
      </c>
      <c r="G7" s="5">
        <v>6213.35</v>
      </c>
      <c r="H7" s="5">
        <f t="shared" si="1"/>
        <v>6789.95</v>
      </c>
      <c r="I7" s="5">
        <f t="shared" si="2"/>
        <v>814794</v>
      </c>
      <c r="J7" s="34">
        <v>745602</v>
      </c>
      <c r="K7" s="13">
        <f t="shared" si="0"/>
        <v>69192</v>
      </c>
    </row>
    <row r="8" spans="1:11" ht="48">
      <c r="A8" s="4">
        <v>7</v>
      </c>
      <c r="B8" s="4" t="s">
        <v>34</v>
      </c>
      <c r="C8" s="4" t="s">
        <v>40</v>
      </c>
      <c r="D8" s="4" t="s">
        <v>40</v>
      </c>
      <c r="E8" s="4"/>
      <c r="F8" s="4">
        <v>4</v>
      </c>
      <c r="G8" s="5">
        <v>9176.0500000000011</v>
      </c>
      <c r="H8" s="5">
        <f t="shared" si="1"/>
        <v>10027.59</v>
      </c>
      <c r="I8" s="5">
        <f t="shared" si="2"/>
        <v>320882.88</v>
      </c>
      <c r="J8" s="34">
        <v>293633.59999999998</v>
      </c>
      <c r="K8" s="13">
        <f t="shared" si="0"/>
        <v>27249.280000000028</v>
      </c>
    </row>
    <row r="9" spans="1:11" ht="36">
      <c r="A9" s="4">
        <v>8</v>
      </c>
      <c r="B9" s="4" t="s">
        <v>34</v>
      </c>
      <c r="C9" s="4" t="s">
        <v>41</v>
      </c>
      <c r="D9" s="4" t="s">
        <v>41</v>
      </c>
      <c r="E9" s="4"/>
      <c r="F9" s="4">
        <v>8</v>
      </c>
      <c r="G9" s="5">
        <v>8125</v>
      </c>
      <c r="H9" s="5">
        <f t="shared" si="1"/>
        <v>8879</v>
      </c>
      <c r="I9" s="5">
        <f t="shared" si="2"/>
        <v>568256</v>
      </c>
      <c r="J9" s="34">
        <v>520000</v>
      </c>
      <c r="K9" s="13">
        <f t="shared" si="0"/>
        <v>48256</v>
      </c>
    </row>
    <row r="10" spans="1:11" ht="36">
      <c r="A10" s="4">
        <v>9</v>
      </c>
      <c r="B10" s="4" t="s">
        <v>34</v>
      </c>
      <c r="C10" s="4" t="s">
        <v>42</v>
      </c>
      <c r="D10" s="4" t="s">
        <v>42</v>
      </c>
      <c r="E10" s="4"/>
      <c r="F10" s="4">
        <v>1</v>
      </c>
      <c r="G10" s="5">
        <v>18066.100000000002</v>
      </c>
      <c r="H10" s="5">
        <f t="shared" si="1"/>
        <v>19742.63</v>
      </c>
      <c r="I10" s="5">
        <f t="shared" si="2"/>
        <v>157941.04</v>
      </c>
      <c r="J10" s="34">
        <v>144528.79999999999</v>
      </c>
      <c r="K10" s="13">
        <f t="shared" si="0"/>
        <v>13412.24000000002</v>
      </c>
    </row>
    <row r="11" spans="1:11" ht="36">
      <c r="A11" s="4">
        <v>10</v>
      </c>
      <c r="B11" s="4" t="s">
        <v>34</v>
      </c>
      <c r="C11" s="4" t="s">
        <v>43</v>
      </c>
      <c r="D11" s="4" t="s">
        <v>43</v>
      </c>
      <c r="E11" s="4"/>
      <c r="F11" s="4">
        <v>10</v>
      </c>
      <c r="G11" s="5">
        <v>11375</v>
      </c>
      <c r="H11" s="5">
        <f t="shared" si="1"/>
        <v>12430.6</v>
      </c>
      <c r="I11" s="5">
        <f t="shared" si="2"/>
        <v>994448</v>
      </c>
      <c r="J11" s="34">
        <v>910000</v>
      </c>
      <c r="K11" s="13">
        <f t="shared" si="0"/>
        <v>84448</v>
      </c>
    </row>
    <row r="12" spans="1:11" ht="36">
      <c r="A12" s="4">
        <v>11</v>
      </c>
      <c r="B12" s="4" t="s">
        <v>34</v>
      </c>
      <c r="C12" s="4" t="s">
        <v>44</v>
      </c>
      <c r="D12" s="4" t="s">
        <v>44</v>
      </c>
      <c r="E12" s="4"/>
      <c r="F12" s="4">
        <v>15</v>
      </c>
      <c r="G12" s="5">
        <v>11566.1</v>
      </c>
      <c r="H12" s="5">
        <f t="shared" si="1"/>
        <v>12639.43</v>
      </c>
      <c r="I12" s="5">
        <f t="shared" si="2"/>
        <v>1516731.6</v>
      </c>
      <c r="J12" s="34">
        <v>1387932</v>
      </c>
      <c r="K12" s="13">
        <f t="shared" si="0"/>
        <v>128799.60000000009</v>
      </c>
    </row>
    <row r="13" spans="1:11" ht="36">
      <c r="A13" s="4">
        <v>12</v>
      </c>
      <c r="B13" s="4" t="s">
        <v>34</v>
      </c>
      <c r="C13" s="4" t="s">
        <v>45</v>
      </c>
      <c r="D13" s="4" t="s">
        <v>45</v>
      </c>
      <c r="E13" s="4"/>
      <c r="F13" s="4">
        <v>10</v>
      </c>
      <c r="G13" s="5">
        <v>13168.8</v>
      </c>
      <c r="H13" s="5">
        <f t="shared" si="1"/>
        <v>14390.86</v>
      </c>
      <c r="I13" s="5">
        <f t="shared" si="2"/>
        <v>1151268.8</v>
      </c>
      <c r="J13" s="34">
        <v>1053504</v>
      </c>
      <c r="K13" s="13">
        <f t="shared" si="0"/>
        <v>97764.800000000047</v>
      </c>
    </row>
    <row r="14" spans="1:11" ht="36">
      <c r="A14" s="4">
        <v>13</v>
      </c>
      <c r="B14" s="4" t="s">
        <v>34</v>
      </c>
      <c r="C14" s="4" t="s">
        <v>46</v>
      </c>
      <c r="D14" s="4" t="s">
        <v>46</v>
      </c>
      <c r="E14" s="4"/>
      <c r="F14" s="4">
        <v>15</v>
      </c>
      <c r="G14" s="5">
        <v>13168.8</v>
      </c>
      <c r="H14" s="5">
        <f t="shared" si="1"/>
        <v>14390.86</v>
      </c>
      <c r="I14" s="5">
        <f t="shared" si="2"/>
        <v>1726903.2000000002</v>
      </c>
      <c r="J14" s="34">
        <v>1580256</v>
      </c>
      <c r="K14" s="13">
        <f t="shared" si="0"/>
        <v>146647.20000000019</v>
      </c>
    </row>
    <row r="15" spans="1:11" ht="36">
      <c r="A15" s="4">
        <v>14</v>
      </c>
      <c r="B15" s="4" t="s">
        <v>34</v>
      </c>
      <c r="C15" s="4" t="s">
        <v>47</v>
      </c>
      <c r="D15" s="4" t="s">
        <v>47</v>
      </c>
      <c r="E15" s="4"/>
      <c r="F15" s="4">
        <v>4</v>
      </c>
      <c r="G15" s="5">
        <v>4301.7</v>
      </c>
      <c r="H15" s="5">
        <f t="shared" si="1"/>
        <v>4700.8999999999996</v>
      </c>
      <c r="I15" s="5">
        <f t="shared" si="2"/>
        <v>150428.79999999999</v>
      </c>
      <c r="J15" s="34">
        <v>137654.40000000002</v>
      </c>
      <c r="K15" s="13">
        <f t="shared" si="0"/>
        <v>12774.399999999965</v>
      </c>
    </row>
    <row r="16" spans="1:11" ht="36">
      <c r="A16" s="4">
        <v>15</v>
      </c>
      <c r="B16" s="4" t="s">
        <v>34</v>
      </c>
      <c r="C16" s="4" t="s">
        <v>48</v>
      </c>
      <c r="D16" s="4" t="s">
        <v>48</v>
      </c>
      <c r="E16" s="4"/>
      <c r="F16" s="4">
        <v>4</v>
      </c>
      <c r="G16" s="5">
        <v>7264.4000000000005</v>
      </c>
      <c r="H16" s="5">
        <f t="shared" si="1"/>
        <v>7938.54</v>
      </c>
      <c r="I16" s="5">
        <f t="shared" si="2"/>
        <v>254033.28</v>
      </c>
      <c r="J16" s="34">
        <v>232460.79999999999</v>
      </c>
      <c r="K16" s="13">
        <f t="shared" si="0"/>
        <v>21572.48000000001</v>
      </c>
    </row>
    <row r="17" spans="1:11" ht="36">
      <c r="A17" s="4">
        <v>16</v>
      </c>
      <c r="B17" s="4" t="s">
        <v>34</v>
      </c>
      <c r="C17" s="4" t="s">
        <v>49</v>
      </c>
      <c r="D17" s="4" t="s">
        <v>49</v>
      </c>
      <c r="E17" s="4"/>
      <c r="F17" s="4">
        <v>6</v>
      </c>
      <c r="G17" s="5">
        <v>573.30000000000007</v>
      </c>
      <c r="H17" s="5">
        <f t="shared" si="1"/>
        <v>626.5</v>
      </c>
      <c r="I17" s="5">
        <f t="shared" si="2"/>
        <v>30072</v>
      </c>
      <c r="J17" s="34">
        <v>27518.400000000001</v>
      </c>
      <c r="K17" s="13">
        <f t="shared" si="0"/>
        <v>2553.5999999999985</v>
      </c>
    </row>
    <row r="18" spans="1:11" ht="36">
      <c r="A18" s="4">
        <v>17</v>
      </c>
      <c r="B18" s="4" t="s">
        <v>34</v>
      </c>
      <c r="C18" s="4" t="s">
        <v>50</v>
      </c>
      <c r="D18" s="4" t="s">
        <v>50</v>
      </c>
      <c r="E18" s="4"/>
      <c r="F18" s="4">
        <v>3</v>
      </c>
      <c r="G18" s="5">
        <v>4014.4</v>
      </c>
      <c r="H18" s="5">
        <f t="shared" si="1"/>
        <v>4386.9399999999996</v>
      </c>
      <c r="I18" s="5">
        <f t="shared" si="2"/>
        <v>105286.56</v>
      </c>
      <c r="J18" s="34">
        <v>96345.600000000006</v>
      </c>
      <c r="K18" s="13">
        <f t="shared" si="0"/>
        <v>8940.9599999999919</v>
      </c>
    </row>
    <row r="19" spans="1:11" ht="36">
      <c r="A19" s="4">
        <v>18</v>
      </c>
      <c r="B19" s="4" t="s">
        <v>34</v>
      </c>
      <c r="C19" s="4" t="s">
        <v>51</v>
      </c>
      <c r="D19" s="4" t="s">
        <v>51</v>
      </c>
      <c r="E19" s="4"/>
      <c r="F19" s="4">
        <v>3</v>
      </c>
      <c r="G19" s="5">
        <v>4109.95</v>
      </c>
      <c r="H19" s="5">
        <f t="shared" si="1"/>
        <v>4491.3500000000004</v>
      </c>
      <c r="I19" s="5">
        <f t="shared" si="2"/>
        <v>107792.40000000001</v>
      </c>
      <c r="J19" s="34">
        <v>98638.8</v>
      </c>
      <c r="K19" s="13">
        <f t="shared" si="0"/>
        <v>9153.6000000000058</v>
      </c>
    </row>
    <row r="20" spans="1:11" ht="36">
      <c r="A20" s="4">
        <v>19</v>
      </c>
      <c r="B20" s="4" t="s">
        <v>34</v>
      </c>
      <c r="C20" s="4" t="s">
        <v>52</v>
      </c>
      <c r="D20" s="4" t="s">
        <v>52</v>
      </c>
      <c r="E20" s="4"/>
      <c r="F20" s="4">
        <v>3</v>
      </c>
      <c r="G20" s="5">
        <v>9176.0500000000011</v>
      </c>
      <c r="H20" s="5">
        <f t="shared" si="1"/>
        <v>10027.59</v>
      </c>
      <c r="I20" s="5">
        <f t="shared" si="2"/>
        <v>240662.16</v>
      </c>
      <c r="J20" s="34">
        <v>220225.2</v>
      </c>
      <c r="K20" s="13">
        <f t="shared" si="0"/>
        <v>20436.959999999992</v>
      </c>
    </row>
    <row r="21" spans="1:11" ht="36">
      <c r="A21" s="4">
        <v>20</v>
      </c>
      <c r="B21" s="4" t="s">
        <v>34</v>
      </c>
      <c r="C21" s="4" t="s">
        <v>53</v>
      </c>
      <c r="D21" s="4" t="s">
        <v>53</v>
      </c>
      <c r="E21" s="4"/>
      <c r="F21" s="4">
        <v>20</v>
      </c>
      <c r="G21" s="5">
        <v>1051.7</v>
      </c>
      <c r="H21" s="5">
        <f t="shared" si="1"/>
        <v>1149.3</v>
      </c>
      <c r="I21" s="5">
        <f t="shared" si="2"/>
        <v>183888</v>
      </c>
      <c r="J21" s="34">
        <v>168272</v>
      </c>
      <c r="K21" s="13">
        <f t="shared" si="0"/>
        <v>15616</v>
      </c>
    </row>
    <row r="22" spans="1:11" ht="36">
      <c r="A22" s="4">
        <v>21</v>
      </c>
      <c r="B22" s="4" t="s">
        <v>34</v>
      </c>
      <c r="C22" s="4" t="s">
        <v>54</v>
      </c>
      <c r="D22" s="4" t="s">
        <v>54</v>
      </c>
      <c r="E22" s="4"/>
      <c r="F22" s="4">
        <v>10</v>
      </c>
      <c r="G22" s="5">
        <v>2007.2</v>
      </c>
      <c r="H22" s="5">
        <f t="shared" si="1"/>
        <v>2193.4699999999998</v>
      </c>
      <c r="I22" s="5">
        <f t="shared" si="2"/>
        <v>175477.59999999998</v>
      </c>
      <c r="J22" s="34">
        <v>160576</v>
      </c>
      <c r="K22" s="13">
        <f t="shared" si="0"/>
        <v>14901.599999999977</v>
      </c>
    </row>
    <row r="23" spans="1:11" ht="36">
      <c r="A23" s="4">
        <v>22</v>
      </c>
      <c r="B23" s="4" t="s">
        <v>34</v>
      </c>
      <c r="C23" s="4" t="s">
        <v>55</v>
      </c>
      <c r="D23" s="4" t="s">
        <v>55</v>
      </c>
      <c r="E23" s="4"/>
      <c r="F23" s="4">
        <v>20</v>
      </c>
      <c r="G23" s="5">
        <v>3632.2000000000003</v>
      </c>
      <c r="H23" s="5">
        <f t="shared" si="1"/>
        <v>3969.27</v>
      </c>
      <c r="I23" s="5">
        <f t="shared" si="2"/>
        <v>635083.19999999995</v>
      </c>
      <c r="J23" s="34">
        <v>581152</v>
      </c>
      <c r="K23" s="13">
        <f t="shared" si="0"/>
        <v>53931.199999999953</v>
      </c>
    </row>
    <row r="24" spans="1:11" ht="36">
      <c r="A24" s="4">
        <v>23</v>
      </c>
      <c r="B24" s="4" t="s">
        <v>34</v>
      </c>
      <c r="C24" s="4" t="s">
        <v>56</v>
      </c>
      <c r="D24" s="4" t="s">
        <v>56</v>
      </c>
      <c r="E24" s="4"/>
      <c r="F24" s="4">
        <v>10</v>
      </c>
      <c r="G24" s="5">
        <v>5543.85</v>
      </c>
      <c r="H24" s="5">
        <f t="shared" si="1"/>
        <v>6058.32</v>
      </c>
      <c r="I24" s="5">
        <f t="shared" si="2"/>
        <v>484665.59999999998</v>
      </c>
      <c r="J24" s="34">
        <v>443508</v>
      </c>
      <c r="K24" s="13">
        <f t="shared" si="0"/>
        <v>41157.599999999977</v>
      </c>
    </row>
    <row r="25" spans="1:11" ht="36">
      <c r="A25" s="4">
        <v>24</v>
      </c>
      <c r="B25" s="4" t="s">
        <v>34</v>
      </c>
      <c r="C25" s="4" t="s">
        <v>57</v>
      </c>
      <c r="D25" s="4" t="s">
        <v>57</v>
      </c>
      <c r="E25" s="4"/>
      <c r="F25" s="4">
        <v>10</v>
      </c>
      <c r="G25" s="5">
        <v>5543.85</v>
      </c>
      <c r="H25" s="5">
        <f t="shared" si="1"/>
        <v>6058.32</v>
      </c>
      <c r="I25" s="5">
        <f t="shared" si="2"/>
        <v>484665.59999999998</v>
      </c>
      <c r="J25" s="34">
        <v>443508</v>
      </c>
      <c r="K25" s="13">
        <f t="shared" si="0"/>
        <v>41157.599999999977</v>
      </c>
    </row>
    <row r="26" spans="1:11" ht="36">
      <c r="A26" s="4">
        <v>25</v>
      </c>
      <c r="B26" s="4" t="s">
        <v>34</v>
      </c>
      <c r="C26" s="4" t="s">
        <v>58</v>
      </c>
      <c r="D26" s="4" t="s">
        <v>58</v>
      </c>
      <c r="E26" s="4"/>
      <c r="F26" s="4">
        <v>3</v>
      </c>
      <c r="G26" s="5">
        <v>4109.95</v>
      </c>
      <c r="H26" s="5">
        <f t="shared" si="1"/>
        <v>4491.3500000000004</v>
      </c>
      <c r="I26" s="5">
        <f t="shared" si="2"/>
        <v>107792.40000000001</v>
      </c>
      <c r="J26" s="34">
        <v>98638.8</v>
      </c>
      <c r="K26" s="13">
        <f t="shared" si="0"/>
        <v>9153.6000000000058</v>
      </c>
    </row>
    <row r="27" spans="1:11" ht="36">
      <c r="A27" s="4">
        <v>26</v>
      </c>
      <c r="B27" s="4" t="s">
        <v>34</v>
      </c>
      <c r="C27" s="4" t="s">
        <v>59</v>
      </c>
      <c r="D27" s="4" t="s">
        <v>59</v>
      </c>
      <c r="E27" s="4"/>
      <c r="F27" s="4">
        <v>20</v>
      </c>
      <c r="G27" s="5">
        <v>10190.950000000001</v>
      </c>
      <c r="H27" s="5">
        <f t="shared" si="1"/>
        <v>11136.67</v>
      </c>
      <c r="I27" s="5">
        <f t="shared" si="2"/>
        <v>1781867.2</v>
      </c>
      <c r="J27" s="34">
        <v>1630552</v>
      </c>
      <c r="K27" s="13">
        <f t="shared" si="0"/>
        <v>151315.19999999995</v>
      </c>
    </row>
    <row r="28" spans="1:11" ht="36">
      <c r="A28" s="4">
        <v>27</v>
      </c>
      <c r="B28" s="4" t="s">
        <v>34</v>
      </c>
      <c r="C28" s="4" t="s">
        <v>60</v>
      </c>
      <c r="D28" s="4" t="s">
        <v>60</v>
      </c>
      <c r="E28" s="4"/>
      <c r="F28" s="4">
        <v>6</v>
      </c>
      <c r="G28" s="5">
        <v>28676.05</v>
      </c>
      <c r="H28" s="5">
        <f t="shared" si="1"/>
        <v>31337.19</v>
      </c>
      <c r="I28" s="5">
        <f t="shared" si="2"/>
        <v>1504185.1199999999</v>
      </c>
      <c r="J28" s="34">
        <v>1376450.4</v>
      </c>
      <c r="K28" s="13">
        <f t="shared" si="0"/>
        <v>127734.71999999997</v>
      </c>
    </row>
    <row r="29" spans="1:11" ht="36">
      <c r="A29" s="4">
        <v>28</v>
      </c>
      <c r="B29" s="4" t="s">
        <v>34</v>
      </c>
      <c r="C29" s="4" t="s">
        <v>61</v>
      </c>
      <c r="D29" s="4" t="s">
        <v>61</v>
      </c>
      <c r="E29" s="4"/>
      <c r="F29" s="4">
        <v>5</v>
      </c>
      <c r="G29" s="5">
        <v>7264.4000000000005</v>
      </c>
      <c r="H29" s="5">
        <f t="shared" si="1"/>
        <v>7938.54</v>
      </c>
      <c r="I29" s="5">
        <f t="shared" si="2"/>
        <v>317541.59999999998</v>
      </c>
      <c r="J29" s="34">
        <v>290576</v>
      </c>
      <c r="K29" s="13">
        <f t="shared" si="0"/>
        <v>26965.599999999977</v>
      </c>
    </row>
    <row r="30" spans="1:11" ht="48">
      <c r="A30" s="4">
        <v>29</v>
      </c>
      <c r="B30" s="4" t="s">
        <v>34</v>
      </c>
      <c r="C30" s="4" t="s">
        <v>62</v>
      </c>
      <c r="D30" s="4" t="s">
        <v>62</v>
      </c>
      <c r="E30" s="4"/>
      <c r="F30" s="4">
        <v>25</v>
      </c>
      <c r="G30" s="5">
        <v>4301.7</v>
      </c>
      <c r="H30" s="5">
        <f t="shared" si="1"/>
        <v>4700.8999999999996</v>
      </c>
      <c r="I30" s="5">
        <f t="shared" si="2"/>
        <v>940179.99999999988</v>
      </c>
      <c r="J30" s="34">
        <v>860340</v>
      </c>
      <c r="K30" s="13">
        <f t="shared" si="0"/>
        <v>79839.999999999884</v>
      </c>
    </row>
    <row r="31" spans="1:11" ht="48">
      <c r="A31" s="4">
        <v>30</v>
      </c>
      <c r="B31" s="4" t="s">
        <v>34</v>
      </c>
      <c r="C31" s="4" t="s">
        <v>63</v>
      </c>
      <c r="D31" s="4" t="s">
        <v>63</v>
      </c>
      <c r="E31" s="4"/>
      <c r="F31" s="4">
        <v>25</v>
      </c>
      <c r="G31" s="5">
        <v>6875.0000000000009</v>
      </c>
      <c r="H31" s="5">
        <f t="shared" si="1"/>
        <v>7513</v>
      </c>
      <c r="I31" s="5">
        <f t="shared" si="2"/>
        <v>1502600</v>
      </c>
      <c r="J31" s="34">
        <v>1375000</v>
      </c>
      <c r="K31" s="13">
        <f t="shared" si="0"/>
        <v>127600</v>
      </c>
    </row>
    <row r="32" spans="1:11" ht="36">
      <c r="A32" s="4">
        <v>31</v>
      </c>
      <c r="B32" s="4" t="s">
        <v>34</v>
      </c>
      <c r="C32" s="4" t="s">
        <v>64</v>
      </c>
      <c r="D32" s="4" t="s">
        <v>64</v>
      </c>
      <c r="E32" s="4"/>
      <c r="F32" s="4">
        <v>5</v>
      </c>
      <c r="G32" s="5">
        <v>2293.85</v>
      </c>
      <c r="H32" s="5">
        <f t="shared" si="1"/>
        <v>2506.7199999999998</v>
      </c>
      <c r="I32" s="5">
        <f t="shared" si="2"/>
        <v>100268.79999999999</v>
      </c>
      <c r="J32" s="34">
        <v>91754</v>
      </c>
      <c r="K32" s="13">
        <f t="shared" si="0"/>
        <v>8514.7999999999884</v>
      </c>
    </row>
    <row r="33" spans="1:11" ht="36">
      <c r="A33" s="4">
        <v>32</v>
      </c>
      <c r="B33" s="4" t="s">
        <v>34</v>
      </c>
      <c r="C33" s="4" t="s">
        <v>65</v>
      </c>
      <c r="D33" s="4" t="s">
        <v>65</v>
      </c>
      <c r="E33" s="4"/>
      <c r="F33" s="4">
        <v>50</v>
      </c>
      <c r="G33" s="5">
        <v>22352.400000000001</v>
      </c>
      <c r="H33" s="5">
        <f t="shared" si="1"/>
        <v>24426.7</v>
      </c>
      <c r="I33" s="5">
        <f t="shared" si="2"/>
        <v>9770680</v>
      </c>
      <c r="J33" s="34">
        <v>8940960</v>
      </c>
      <c r="K33" s="13">
        <f t="shared" si="0"/>
        <v>829720</v>
      </c>
    </row>
    <row r="34" spans="1:11" ht="36">
      <c r="A34" s="4">
        <v>33</v>
      </c>
      <c r="B34" s="4" t="s">
        <v>34</v>
      </c>
      <c r="C34" s="4" t="s">
        <v>66</v>
      </c>
      <c r="D34" s="4" t="s">
        <v>66</v>
      </c>
      <c r="E34" s="4"/>
      <c r="F34" s="4">
        <v>5</v>
      </c>
      <c r="G34" s="5">
        <v>7551.05</v>
      </c>
      <c r="H34" s="5">
        <f t="shared" si="1"/>
        <v>8251.7900000000009</v>
      </c>
      <c r="I34" s="5">
        <f t="shared" si="2"/>
        <v>330071.60000000003</v>
      </c>
      <c r="J34" s="34">
        <v>302042</v>
      </c>
      <c r="K34" s="13">
        <f t="shared" si="0"/>
        <v>28029.600000000035</v>
      </c>
    </row>
    <row r="35" spans="1:11" ht="36">
      <c r="A35" s="4">
        <v>34</v>
      </c>
      <c r="B35" s="4" t="s">
        <v>34</v>
      </c>
      <c r="C35" s="4" t="s">
        <v>67</v>
      </c>
      <c r="D35" s="4" t="s">
        <v>67</v>
      </c>
      <c r="E35" s="4"/>
      <c r="F35" s="4">
        <v>25</v>
      </c>
      <c r="G35" s="5">
        <v>1940.95</v>
      </c>
      <c r="H35" s="5">
        <f t="shared" si="1"/>
        <v>2121.0700000000002</v>
      </c>
      <c r="I35" s="5">
        <f t="shared" si="2"/>
        <v>424214.00000000006</v>
      </c>
      <c r="J35" s="34">
        <v>388190</v>
      </c>
      <c r="K35" s="13">
        <f t="shared" si="0"/>
        <v>36024.000000000058</v>
      </c>
    </row>
    <row r="36" spans="1:11" ht="36">
      <c r="A36" s="4">
        <v>35</v>
      </c>
      <c r="B36" s="4" t="s">
        <v>34</v>
      </c>
      <c r="C36" s="4" t="s">
        <v>68</v>
      </c>
      <c r="D36" s="4" t="s">
        <v>68</v>
      </c>
      <c r="E36" s="4"/>
      <c r="F36" s="4">
        <v>50</v>
      </c>
      <c r="G36" s="5">
        <v>13896.899999999998</v>
      </c>
      <c r="H36" s="5">
        <f t="shared" si="1"/>
        <v>15186.53</v>
      </c>
      <c r="I36" s="5">
        <f t="shared" si="2"/>
        <v>6074612</v>
      </c>
      <c r="J36" s="34">
        <v>5558760</v>
      </c>
      <c r="K36" s="13">
        <f t="shared" si="0"/>
        <v>515852</v>
      </c>
    </row>
    <row r="37" spans="1:11" ht="36">
      <c r="A37" s="4">
        <v>36</v>
      </c>
      <c r="B37" s="4" t="s">
        <v>34</v>
      </c>
      <c r="C37" s="4" t="s">
        <v>69</v>
      </c>
      <c r="D37" s="4" t="s">
        <v>69</v>
      </c>
      <c r="E37" s="4"/>
      <c r="F37" s="4">
        <v>3</v>
      </c>
      <c r="G37" s="5">
        <v>13382.2</v>
      </c>
      <c r="H37" s="5">
        <f t="shared" si="1"/>
        <v>14624.07</v>
      </c>
      <c r="I37" s="5">
        <f t="shared" si="2"/>
        <v>350977.68</v>
      </c>
      <c r="J37" s="34">
        <v>321172.80000000005</v>
      </c>
      <c r="K37" s="13">
        <f t="shared" si="0"/>
        <v>29804.879999999946</v>
      </c>
    </row>
    <row r="38" spans="1:11" ht="36">
      <c r="A38" s="4">
        <v>37</v>
      </c>
      <c r="B38" s="4" t="s">
        <v>34</v>
      </c>
      <c r="C38" s="4" t="s">
        <v>70</v>
      </c>
      <c r="D38" s="4" t="s">
        <v>70</v>
      </c>
      <c r="E38" s="4"/>
      <c r="F38" s="4">
        <v>3</v>
      </c>
      <c r="G38" s="5">
        <v>4588.3500000000004</v>
      </c>
      <c r="H38" s="5">
        <f t="shared" si="1"/>
        <v>5014.1499999999996</v>
      </c>
      <c r="I38" s="5">
        <f t="shared" si="2"/>
        <v>120339.59999999999</v>
      </c>
      <c r="J38" s="34">
        <v>110120.4</v>
      </c>
      <c r="K38" s="13">
        <f t="shared" si="0"/>
        <v>10219.199999999997</v>
      </c>
    </row>
    <row r="39" spans="1:11" ht="36">
      <c r="A39" s="4">
        <v>38</v>
      </c>
      <c r="B39" s="4" t="s">
        <v>34</v>
      </c>
      <c r="C39" s="4" t="s">
        <v>71</v>
      </c>
      <c r="D39" s="4" t="s">
        <v>71</v>
      </c>
      <c r="E39" s="4"/>
      <c r="F39" s="7">
        <v>1</v>
      </c>
      <c r="G39" s="8">
        <v>6213.35</v>
      </c>
      <c r="H39" s="8">
        <f t="shared" si="1"/>
        <v>6789.95</v>
      </c>
      <c r="I39" s="8">
        <f t="shared" si="2"/>
        <v>54319.6</v>
      </c>
      <c r="J39" s="34">
        <v>49706.8</v>
      </c>
      <c r="K39" s="13">
        <f t="shared" si="0"/>
        <v>4612.7999999999956</v>
      </c>
    </row>
    <row r="40" spans="1:11">
      <c r="F40" s="49" t="s">
        <v>85</v>
      </c>
      <c r="G40" s="50"/>
      <c r="H40" s="51"/>
      <c r="I40" s="9">
        <f>SUM(I2)</f>
        <v>61026848.710000001</v>
      </c>
      <c r="J40" s="9">
        <f t="shared" ref="J40:K40" si="3">SUM(J2)</f>
        <v>55997461.033199996</v>
      </c>
      <c r="K40" s="9">
        <f t="shared" si="3"/>
        <v>5029387.6768000051</v>
      </c>
    </row>
    <row r="41" spans="1:11">
      <c r="F41" s="49" t="s">
        <v>86</v>
      </c>
      <c r="G41" s="50"/>
      <c r="H41" s="51"/>
      <c r="I41" s="9">
        <f>SUM(I3:I39)</f>
        <v>34261747.920000002</v>
      </c>
      <c r="J41" s="9">
        <f t="shared" ref="J41:K41" si="4">SUM(J3:J39)</f>
        <v>31361627.140000001</v>
      </c>
      <c r="K41" s="9">
        <f t="shared" si="4"/>
        <v>2900120.78</v>
      </c>
    </row>
    <row r="42" spans="1:11">
      <c r="F42" s="49" t="s">
        <v>72</v>
      </c>
      <c r="G42" s="50"/>
      <c r="H42" s="51"/>
      <c r="I42" s="9">
        <f>+I40+I41</f>
        <v>95288596.629999995</v>
      </c>
      <c r="J42" s="9">
        <f t="shared" ref="J42:K42" si="5">+J40+J41</f>
        <v>87359088.173199996</v>
      </c>
      <c r="K42" s="9">
        <f t="shared" si="5"/>
        <v>7929508.4568000045</v>
      </c>
    </row>
    <row r="43" spans="1:11">
      <c r="F43" s="49" t="s">
        <v>73</v>
      </c>
      <c r="G43" s="50"/>
      <c r="H43" s="51"/>
      <c r="I43" s="9">
        <f>ROUND(+I42*10%,2)</f>
        <v>9528859.6600000001</v>
      </c>
      <c r="J43" s="9">
        <f t="shared" ref="J43:K43" si="6">ROUND(+J42*10%,2)</f>
        <v>8735908.8200000003</v>
      </c>
      <c r="K43" s="9">
        <f t="shared" si="6"/>
        <v>792950.85</v>
      </c>
    </row>
    <row r="44" spans="1:11">
      <c r="F44" s="49" t="s">
        <v>74</v>
      </c>
      <c r="G44" s="50"/>
      <c r="H44" s="51"/>
      <c r="I44" s="9">
        <f>ROUND(+I43*19%,2)</f>
        <v>1810483.34</v>
      </c>
      <c r="J44" s="9">
        <f t="shared" ref="J44:K44" si="7">ROUND(+J43*19%,2)</f>
        <v>1659822.68</v>
      </c>
      <c r="K44" s="9">
        <f t="shared" si="7"/>
        <v>150660.66</v>
      </c>
    </row>
    <row r="45" spans="1:11">
      <c r="F45" s="49" t="s">
        <v>75</v>
      </c>
      <c r="G45" s="50"/>
      <c r="H45" s="51"/>
      <c r="I45" s="9">
        <f>SUM(I40:I44)</f>
        <v>201916536.25999999</v>
      </c>
      <c r="J45" s="9">
        <f t="shared" ref="J45" si="8">SUM(J40:J44)</f>
        <v>185113907.84639999</v>
      </c>
      <c r="K45" s="9">
        <f>SUM(K42:K44)</f>
        <v>8873119.9668000042</v>
      </c>
    </row>
  </sheetData>
  <mergeCells count="6">
    <mergeCell ref="F40:H40"/>
    <mergeCell ref="F43:H43"/>
    <mergeCell ref="F44:H44"/>
    <mergeCell ref="F45:H45"/>
    <mergeCell ref="F41:H41"/>
    <mergeCell ref="F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Clementina Bermudez</dc:creator>
  <cp:keywords/>
  <dc:description/>
  <cp:lastModifiedBy>Yadira Constanza Bossa Beltran</cp:lastModifiedBy>
  <cp:revision/>
  <dcterms:created xsi:type="dcterms:W3CDTF">2023-12-05T00:20:38Z</dcterms:created>
  <dcterms:modified xsi:type="dcterms:W3CDTF">2024-05-29T15:48:27Z</dcterms:modified>
  <cp:category/>
  <cp:contentStatus/>
</cp:coreProperties>
</file>