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gom\OneDrive\Escritorio\ASEO EVALUACION ANTECEDENTES\"/>
    </mc:Choice>
  </mc:AlternateContent>
  <xr:revisionPtr revIDLastSave="0" documentId="13_ncr:1_{C59F4350-CAFC-4269-9C1C-02AAAAEC58C8}" xr6:coauthVersionLast="47" xr6:coauthVersionMax="47" xr10:uidLastSave="{00000000-0000-0000-0000-000000000000}"/>
  <bookViews>
    <workbookView xWindow="50" yWindow="60" windowWidth="19150" windowHeight="10740" xr2:uid="{BB0FA2B5-D810-49FF-982D-D27614AB8E0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88" i="1"/>
  <c r="G90" i="1"/>
  <c r="H83" i="1"/>
  <c r="H84" i="1"/>
  <c r="H85" i="1"/>
  <c r="H86" i="1"/>
  <c r="H87" i="1"/>
  <c r="H82" i="1"/>
  <c r="H88" i="1" s="1"/>
  <c r="H90" i="1" s="1"/>
  <c r="K67" i="1"/>
  <c r="J67" i="1"/>
  <c r="K64" i="1"/>
  <c r="J64" i="1"/>
  <c r="N64" i="1" s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4" i="1"/>
  <c r="K70" i="1"/>
  <c r="K69" i="1"/>
  <c r="K50" i="1"/>
  <c r="K51" i="1"/>
  <c r="N51" i="1" s="1"/>
  <c r="K52" i="1"/>
  <c r="K53" i="1"/>
  <c r="K54" i="1"/>
  <c r="K55" i="1"/>
  <c r="N55" i="1" s="1"/>
  <c r="K56" i="1"/>
  <c r="K57" i="1"/>
  <c r="K58" i="1"/>
  <c r="K49" i="1"/>
  <c r="K22" i="1"/>
  <c r="K9" i="1"/>
  <c r="J22" i="1"/>
  <c r="J49" i="1"/>
  <c r="J50" i="1"/>
  <c r="J51" i="1"/>
  <c r="J52" i="1"/>
  <c r="J53" i="1"/>
  <c r="N53" i="1" s="1"/>
  <c r="J54" i="1"/>
  <c r="J55" i="1"/>
  <c r="J56" i="1"/>
  <c r="J57" i="1"/>
  <c r="N57" i="1" s="1"/>
  <c r="J58" i="1"/>
  <c r="J69" i="1"/>
  <c r="N69" i="1" s="1"/>
  <c r="J70" i="1"/>
  <c r="J9" i="1"/>
  <c r="J74" i="1" s="1"/>
  <c r="J75" i="1" s="1"/>
  <c r="J76" i="1" s="1"/>
  <c r="C77" i="1"/>
  <c r="I4" i="1"/>
  <c r="I5" i="1"/>
  <c r="I6" i="1"/>
  <c r="I7" i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9" i="1"/>
  <c r="I60" i="1"/>
  <c r="I62" i="1"/>
  <c r="I63" i="1"/>
  <c r="I65" i="1"/>
  <c r="I66" i="1"/>
  <c r="I68" i="1"/>
  <c r="I71" i="1"/>
  <c r="I72" i="1"/>
  <c r="I73" i="1"/>
  <c r="I3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9" i="1"/>
  <c r="H60" i="1"/>
  <c r="H62" i="1"/>
  <c r="H63" i="1"/>
  <c r="H65" i="1"/>
  <c r="H66" i="1"/>
  <c r="H68" i="1"/>
  <c r="H71" i="1"/>
  <c r="H72" i="1"/>
  <c r="H73" i="1"/>
  <c r="H4" i="1"/>
  <c r="H5" i="1"/>
  <c r="H6" i="1"/>
  <c r="H7" i="1"/>
  <c r="H8" i="1"/>
  <c r="H3" i="1"/>
  <c r="N56" i="1" l="1"/>
  <c r="N52" i="1"/>
  <c r="N49" i="1"/>
  <c r="N70" i="1"/>
  <c r="N22" i="1"/>
  <c r="N58" i="1"/>
  <c r="N54" i="1"/>
  <c r="N50" i="1"/>
  <c r="N67" i="1"/>
  <c r="I74" i="1"/>
  <c r="I75" i="1" s="1"/>
  <c r="I76" i="1" s="1"/>
  <c r="L74" i="1"/>
  <c r="L75" i="1" s="1"/>
  <c r="L76" i="1" s="1"/>
  <c r="M74" i="1"/>
  <c r="N9" i="1"/>
  <c r="H74" i="1"/>
  <c r="H75" i="1" s="1"/>
  <c r="H76" i="1" s="1"/>
  <c r="H77" i="1" s="1"/>
  <c r="K74" i="1"/>
  <c r="K75" i="1" s="1"/>
  <c r="K76" i="1" s="1"/>
  <c r="M75" i="1"/>
  <c r="M76" i="1" s="1"/>
  <c r="J77" i="1"/>
  <c r="K77" i="1" l="1"/>
  <c r="M77" i="1"/>
  <c r="L77" i="1"/>
  <c r="I77" i="1"/>
  <c r="L78" i="1" l="1"/>
  <c r="J80" i="1" s="1"/>
</calcChain>
</file>

<file path=xl/sharedStrings.xml><?xml version="1.0" encoding="utf-8"?>
<sst xmlns="http://schemas.openxmlformats.org/spreadsheetml/2006/main" count="107" uniqueCount="99">
  <si>
    <t>Bienes y Servicios</t>
  </si>
  <si>
    <t>Valor total para diez Meses Incluidos Gravámenes Adicionales (Estampillas)</t>
  </si>
  <si>
    <t>Valor FFDS para 10 meses</t>
  </si>
  <si>
    <t>Valor CHSJD para 10 meses</t>
  </si>
  <si>
    <t>Operario de aseo y cafetería</t>
  </si>
  <si>
    <t>Operario de mantenimiento</t>
  </si>
  <si>
    <t>Coordinador de tiempo completo</t>
  </si>
  <si>
    <t>Operario auxiliar</t>
  </si>
  <si>
    <t>Jardinero</t>
  </si>
  <si>
    <t>Jardinería mt2</t>
  </si>
  <si>
    <t>Jabón para loza 4 (Compra)</t>
  </si>
  <si>
    <t>Jabón de dispensador para manos 3 (Compra)</t>
  </si>
  <si>
    <t>Limpiador multiusos 1 (Compra)</t>
  </si>
  <si>
    <t>Líquido desengrasante (Compra)</t>
  </si>
  <si>
    <t>Líquido para limpiar vidrios 1 (Compra)</t>
  </si>
  <si>
    <t>Blanqueador o hipoclorito 1 (Compra)</t>
  </si>
  <si>
    <t>Alcohol industrial 1 (Compra)</t>
  </si>
  <si>
    <t>Cera polimérica (Compra)</t>
  </si>
  <si>
    <t>Sellante para pisos (Compra)</t>
  </si>
  <si>
    <t>Mantenedor de pisos (Compra)</t>
  </si>
  <si>
    <t>Removedor de cera (Compra)</t>
  </si>
  <si>
    <t>Desmanchador multiusos (Compra)</t>
  </si>
  <si>
    <t>Ambientador 1 (Compra)</t>
  </si>
  <si>
    <t>Limpiones 1 (Compra)</t>
  </si>
  <si>
    <t>Bayetilla 1 (Compra)</t>
  </si>
  <si>
    <t>Bayetilla 2 (Compra)</t>
  </si>
  <si>
    <t>Esponjilla 3 (Compra)</t>
  </si>
  <si>
    <t>Esponjilla 5 (Compra)</t>
  </si>
  <si>
    <t>Escoba 1 (Compra)</t>
  </si>
  <si>
    <t>Mango metálico escoba 1 (Compra)</t>
  </si>
  <si>
    <t>Trapero 2 (Compra)</t>
  </si>
  <si>
    <t>Mango metálico trapero (Compra)</t>
  </si>
  <si>
    <t>Cepillo para sanitario (churrusco) (Compra)</t>
  </si>
  <si>
    <t>Pads 3 (Compra)</t>
  </si>
  <si>
    <t>Pads 4 (Compra)</t>
  </si>
  <si>
    <t>Bolsas plásticas 1 (Compra)</t>
  </si>
  <si>
    <t>Bolsas plásticas 9 (Compra)</t>
  </si>
  <si>
    <t>Bolsas plásticas 10 (Compra)</t>
  </si>
  <si>
    <t>Bolsas plásticas 11 (Compra)</t>
  </si>
  <si>
    <t>Bolsas plásticas 21 (Compra)</t>
  </si>
  <si>
    <t>Bolsas plásticas 23 (Compra)</t>
  </si>
  <si>
    <t>Bolsas plásticas 24 (Compra)</t>
  </si>
  <si>
    <t>Guantes 1 (Compra)</t>
  </si>
  <si>
    <t>Guantes 2 (Compra)</t>
  </si>
  <si>
    <t>Guantes 4 (Compra)</t>
  </si>
  <si>
    <t>Guantes 8 (Compra)</t>
  </si>
  <si>
    <t>Tapabocas 2 (Compra)</t>
  </si>
  <si>
    <t>Papel higiénico 1 (Compra)</t>
  </si>
  <si>
    <t>Papel higiénico 3 (Compra)</t>
  </si>
  <si>
    <t>Toallas para manos 6 (Compra)</t>
  </si>
  <si>
    <t>Vasos biodegradables 2 (Compra)</t>
  </si>
  <si>
    <t>Mezclador 1 (Compra)</t>
  </si>
  <si>
    <t>Servilleta papel (Compra)</t>
  </si>
  <si>
    <t>Churrusco para tubos de greca (Compra)</t>
  </si>
  <si>
    <t>Termo para café 2 (Compra)</t>
  </si>
  <si>
    <t>Café 1 (Compra)</t>
  </si>
  <si>
    <t>Crema para café (Compra)</t>
  </si>
  <si>
    <t>Azúcar 1 (Compra)</t>
  </si>
  <si>
    <t>Aromática (Compra)</t>
  </si>
  <si>
    <t>Infusión frutal (Compra)</t>
  </si>
  <si>
    <t>Brillador 1 (Compra)</t>
  </si>
  <si>
    <t>Destapador para sanitario (chupa) (Compra)</t>
  </si>
  <si>
    <t>Rastrillo 1 (Compra)</t>
  </si>
  <si>
    <t>Recogedor de basura 1 (Compra)</t>
  </si>
  <si>
    <t>Atomizadores (Compra)</t>
  </si>
  <si>
    <t>Jarra  (Compra)</t>
  </si>
  <si>
    <t>Espátula  (Compra)</t>
  </si>
  <si>
    <t>Balde (Compra)</t>
  </si>
  <si>
    <t>Olleta (Compra)</t>
  </si>
  <si>
    <t>Carro exprimidor de trapero 1 (Arrendamiento)</t>
  </si>
  <si>
    <t>Carro de bebidas (Arrendamiento)</t>
  </si>
  <si>
    <t>Greca para tintos 3 (Arrendamiento)</t>
  </si>
  <si>
    <t>Aspiradora 1 (Arrendamiento)</t>
  </si>
  <si>
    <t>Lavabrilladora de pisos 2 (Arrendamiento)</t>
  </si>
  <si>
    <t>Brilladora de alta revolución (Arrendamiento)</t>
  </si>
  <si>
    <t>Subtotales</t>
  </si>
  <si>
    <t>AIU 10%</t>
  </si>
  <si>
    <t>IVA</t>
  </si>
  <si>
    <t>TOTAL O.C.</t>
  </si>
  <si>
    <t>No. CDP</t>
  </si>
  <si>
    <t>Vigencia</t>
  </si>
  <si>
    <t>Presupuesto</t>
  </si>
  <si>
    <t>Descripción</t>
  </si>
  <si>
    <t>VALOR CDP</t>
  </si>
  <si>
    <t>Valor Afectación RP</t>
  </si>
  <si>
    <t>Valor a Liberar de CDP</t>
  </si>
  <si>
    <t>Funcionamiento</t>
  </si>
  <si>
    <t>Limpieza</t>
  </si>
  <si>
    <t>Cafetería</t>
  </si>
  <si>
    <t>Inversión CHSJD</t>
  </si>
  <si>
    <t>Total</t>
  </si>
  <si>
    <t>Cantidad FFDS Limpieza 2024 CDP 6330</t>
  </si>
  <si>
    <t>Cantidad FFDS Limpieza 2025 CDP 13</t>
  </si>
  <si>
    <t>Cantidad FFDS Cafetería 2024 CDP 6334</t>
  </si>
  <si>
    <t>Cantidad FFDS Cafetería 2025 CDP 12</t>
  </si>
  <si>
    <t>Valor CHSJD 2024 CDP 6397</t>
  </si>
  <si>
    <t>Valor CHSJD 2025 CDP 17</t>
  </si>
  <si>
    <t xml:space="preserve">Cantidad FFDS </t>
  </si>
  <si>
    <t>Cantidad CHSJD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</si>
</sst>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1CB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8" fontId="0" fillId="0" borderId="0" xfId="0" applyNumberFormat="1"/>
    <xf numFmtId="8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8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6" fontId="4" fillId="0" borderId="4" xfId="0" applyNumberFormat="1" applyFont="1" applyBorder="1" applyAlignment="1">
      <alignment horizontal="right" vertical="center" wrapText="1"/>
    </xf>
    <xf numFmtId="6" fontId="3" fillId="0" borderId="4" xfId="0" applyNumberFormat="1" applyFont="1" applyBorder="1" applyAlignment="1">
      <alignment horizontal="right" vertical="center" wrapText="1"/>
    </xf>
    <xf numFmtId="4" fontId="7" fillId="0" borderId="0" xfId="0" applyNumberFormat="1" applyFont="1"/>
    <xf numFmtId="43" fontId="0" fillId="0" borderId="0" xfId="0" applyNumberFormat="1"/>
    <xf numFmtId="0" fontId="7" fillId="0" borderId="0" xfId="0" applyFont="1"/>
    <xf numFmtId="43" fontId="2" fillId="0" borderId="0" xfId="0" applyNumberFormat="1" applyFont="1"/>
    <xf numFmtId="43" fontId="7" fillId="0" borderId="0" xfId="0" applyNumberFormat="1" applyFont="1"/>
    <xf numFmtId="43" fontId="9" fillId="0" borderId="0" xfId="0" applyNumberFormat="1" applyFont="1"/>
    <xf numFmtId="8" fontId="7" fillId="0" borderId="0" xfId="0" applyNumberFormat="1" applyFont="1"/>
    <xf numFmtId="8" fontId="9" fillId="0" borderId="0" xfId="0" applyNumberFormat="1" applyFont="1"/>
    <xf numFmtId="43" fontId="7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0" fillId="0" borderId="0" xfId="0" applyNumberFormat="1"/>
    <xf numFmtId="43" fontId="4" fillId="4" borderId="4" xfId="1" applyFont="1" applyFill="1" applyBorder="1" applyAlignment="1">
      <alignment horizontal="center" vertical="center"/>
    </xf>
    <xf numFmtId="43" fontId="4" fillId="4" borderId="4" xfId="0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43" fontId="10" fillId="4" borderId="4" xfId="0" applyNumberFormat="1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right" vertical="center"/>
    </xf>
    <xf numFmtId="43" fontId="4" fillId="5" borderId="4" xfId="1" applyFont="1" applyFill="1" applyBorder="1" applyAlignment="1">
      <alignment horizontal="center" vertical="center" wrapText="1"/>
    </xf>
    <xf numFmtId="43" fontId="4" fillId="5" borderId="4" xfId="1" applyFont="1" applyFill="1" applyBorder="1" applyAlignment="1">
      <alignment horizontal="right" vertical="center" wrapText="1"/>
    </xf>
    <xf numFmtId="43" fontId="10" fillId="5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43" fontId="5" fillId="6" borderId="4" xfId="1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43" fontId="5" fillId="6" borderId="4" xfId="1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vertical="center" wrapText="1"/>
    </xf>
    <xf numFmtId="43" fontId="5" fillId="6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right" wrapText="1"/>
    </xf>
    <xf numFmtId="43" fontId="4" fillId="6" borderId="4" xfId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right" vertical="center" wrapText="1"/>
    </xf>
    <xf numFmtId="43" fontId="10" fillId="6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43" fontId="8" fillId="7" borderId="4" xfId="1" applyFont="1" applyFill="1" applyBorder="1" applyAlignment="1">
      <alignment horizontal="right" wrapText="1"/>
    </xf>
    <xf numFmtId="0" fontId="6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43" fontId="8" fillId="7" borderId="4" xfId="1" applyFont="1" applyFill="1" applyBorder="1" applyAlignment="1">
      <alignment horizontal="center" wrapText="1"/>
    </xf>
    <xf numFmtId="43" fontId="4" fillId="7" borderId="4" xfId="0" applyNumberFormat="1" applyFont="1" applyFill="1" applyBorder="1" applyAlignment="1">
      <alignment horizontal="center" vertical="center"/>
    </xf>
    <xf numFmtId="43" fontId="4" fillId="7" borderId="4" xfId="1" applyFont="1" applyFill="1" applyBorder="1" applyAlignment="1">
      <alignment horizontal="right" vertical="center" wrapText="1"/>
    </xf>
    <xf numFmtId="43" fontId="10" fillId="7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43" fontId="4" fillId="8" borderId="4" xfId="1" applyFont="1" applyFill="1" applyBorder="1" applyAlignment="1">
      <alignment horizontal="right"/>
    </xf>
    <xf numFmtId="43" fontId="4" fillId="8" borderId="4" xfId="0" applyNumberFormat="1" applyFont="1" applyFill="1" applyBorder="1" applyAlignment="1">
      <alignment horizontal="center" vertical="center"/>
    </xf>
    <xf numFmtId="43" fontId="4" fillId="8" borderId="4" xfId="1" applyFont="1" applyFill="1" applyBorder="1" applyAlignment="1">
      <alignment horizontal="right" vertical="center" wrapText="1"/>
    </xf>
    <xf numFmtId="43" fontId="10" fillId="8" borderId="4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43" fontId="4" fillId="9" borderId="4" xfId="1" applyFont="1" applyFill="1" applyBorder="1" applyAlignment="1">
      <alignment horizontal="right"/>
    </xf>
    <xf numFmtId="43" fontId="4" fillId="9" borderId="4" xfId="1" applyFont="1" applyFill="1" applyBorder="1" applyAlignment="1">
      <alignment horizontal="center" vertical="center"/>
    </xf>
    <xf numFmtId="43" fontId="4" fillId="9" borderId="4" xfId="1" applyFont="1" applyFill="1" applyBorder="1" applyAlignment="1">
      <alignment horizontal="right" vertical="center" wrapText="1"/>
    </xf>
    <xf numFmtId="43" fontId="10" fillId="9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  <color rgb="FF99FFCC"/>
      <color rgb="FFFFFF99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91C2-38F0-4FBD-A9B3-E92ECFBD5E0E}">
  <dimension ref="B1:N90"/>
  <sheetViews>
    <sheetView tabSelected="1" topLeftCell="C31" zoomScaleNormal="100" workbookViewId="0">
      <selection activeCell="O8" sqref="O8"/>
    </sheetView>
  </sheetViews>
  <sheetFormatPr baseColWidth="10" defaultRowHeight="31" customHeight="1" x14ac:dyDescent="0.35"/>
  <cols>
    <col min="3" max="3" width="14" customWidth="1"/>
    <col min="4" max="4" width="12.7265625" customWidth="1"/>
    <col min="5" max="5" width="14" customWidth="1"/>
    <col min="6" max="6" width="11.81640625" customWidth="1"/>
    <col min="7" max="7" width="14.453125" customWidth="1"/>
    <col min="8" max="8" width="13.81640625" customWidth="1"/>
    <col min="9" max="9" width="14" customWidth="1"/>
    <col min="10" max="10" width="13.81640625" customWidth="1"/>
    <col min="11" max="11" width="13.26953125" customWidth="1"/>
    <col min="12" max="12" width="14.54296875" customWidth="1"/>
    <col min="13" max="13" width="14.26953125" customWidth="1"/>
    <col min="14" max="14" width="17.26953125" bestFit="1" customWidth="1"/>
    <col min="15" max="15" width="11.81640625" bestFit="1" customWidth="1"/>
    <col min="19" max="19" width="12.7265625" customWidth="1"/>
    <col min="20" max="20" width="14.7265625" customWidth="1"/>
    <col min="21" max="21" width="13.81640625" customWidth="1"/>
  </cols>
  <sheetData>
    <row r="1" spans="2:14" ht="31" customHeight="1" thickBot="1" x14ac:dyDescent="0.4"/>
    <row r="2" spans="2:14" ht="31" customHeight="1" thickBot="1" x14ac:dyDescent="0.4">
      <c r="B2" s="32" t="s">
        <v>0</v>
      </c>
      <c r="C2" s="1" t="s">
        <v>1</v>
      </c>
      <c r="D2" s="1" t="s">
        <v>97</v>
      </c>
      <c r="E2" s="1" t="s">
        <v>2</v>
      </c>
      <c r="F2" s="1" t="s">
        <v>98</v>
      </c>
      <c r="G2" s="1" t="s">
        <v>3</v>
      </c>
      <c r="H2" s="1" t="s">
        <v>91</v>
      </c>
      <c r="I2" s="1" t="s">
        <v>92</v>
      </c>
      <c r="J2" s="1" t="s">
        <v>93</v>
      </c>
      <c r="K2" s="1" t="s">
        <v>94</v>
      </c>
      <c r="L2" s="1" t="s">
        <v>95</v>
      </c>
      <c r="M2" s="1" t="s">
        <v>96</v>
      </c>
    </row>
    <row r="3" spans="2:14" ht="31" customHeight="1" thickBot="1" x14ac:dyDescent="0.4">
      <c r="B3" s="2" t="s">
        <v>4</v>
      </c>
      <c r="C3" s="4">
        <v>2191309775</v>
      </c>
      <c r="D3" s="5">
        <v>85</v>
      </c>
      <c r="E3" s="6">
        <v>2191309775</v>
      </c>
      <c r="F3" s="5"/>
      <c r="G3" s="7"/>
      <c r="H3" s="37">
        <f>+E3/10*1.5</f>
        <v>328696466.25</v>
      </c>
      <c r="I3" s="41">
        <f>+E3/10*8.5</f>
        <v>1862613308.75</v>
      </c>
      <c r="J3" s="45"/>
      <c r="K3" s="57"/>
      <c r="L3" s="66"/>
      <c r="M3" s="71"/>
      <c r="N3" s="24"/>
    </row>
    <row r="4" spans="2:14" ht="31" customHeight="1" thickBot="1" x14ac:dyDescent="0.4">
      <c r="B4" s="2" t="s">
        <v>5</v>
      </c>
      <c r="C4" s="4">
        <v>128900575</v>
      </c>
      <c r="D4" s="5">
        <v>4</v>
      </c>
      <c r="E4" s="6">
        <v>103120460</v>
      </c>
      <c r="F4" s="5">
        <v>1</v>
      </c>
      <c r="G4" s="6">
        <v>25780115</v>
      </c>
      <c r="H4" s="37">
        <f t="shared" ref="H4:H66" si="0">+E4/10*1.5</f>
        <v>15468069</v>
      </c>
      <c r="I4" s="41">
        <f t="shared" ref="I4:I66" si="1">+E4/10*8.5</f>
        <v>87652391</v>
      </c>
      <c r="J4" s="45"/>
      <c r="K4" s="57"/>
      <c r="L4" s="67">
        <f>+G4/10*1.5</f>
        <v>3867017.25</v>
      </c>
      <c r="M4" s="72">
        <f>+G4/10*8.5</f>
        <v>21913097.75</v>
      </c>
      <c r="N4" s="24"/>
    </row>
    <row r="5" spans="2:14" ht="31" customHeight="1" thickBot="1" x14ac:dyDescent="0.4">
      <c r="B5" s="2" t="s">
        <v>6</v>
      </c>
      <c r="C5" s="4">
        <v>51560230</v>
      </c>
      <c r="D5" s="5">
        <v>2</v>
      </c>
      <c r="E5" s="6">
        <v>51560230</v>
      </c>
      <c r="F5" s="5"/>
      <c r="G5" s="7"/>
      <c r="H5" s="37">
        <f t="shared" si="0"/>
        <v>7734034.5</v>
      </c>
      <c r="I5" s="41">
        <f t="shared" si="1"/>
        <v>43826195.5</v>
      </c>
      <c r="J5" s="45"/>
      <c r="K5" s="57"/>
      <c r="L5" s="67">
        <f t="shared" ref="L5:L68" si="2">+G5/10*1.5</f>
        <v>0</v>
      </c>
      <c r="M5" s="72">
        <f t="shared" ref="M5:M68" si="3">+G5/10*8.5</f>
        <v>0</v>
      </c>
      <c r="N5" s="24"/>
    </row>
    <row r="6" spans="2:14" ht="31" customHeight="1" thickBot="1" x14ac:dyDescent="0.4">
      <c r="B6" s="2" t="s">
        <v>7</v>
      </c>
      <c r="C6" s="4">
        <v>206240920</v>
      </c>
      <c r="D6" s="5"/>
      <c r="E6" s="7"/>
      <c r="F6" s="5">
        <v>8</v>
      </c>
      <c r="G6" s="6">
        <v>206240920</v>
      </c>
      <c r="H6" s="37">
        <f t="shared" si="0"/>
        <v>0</v>
      </c>
      <c r="I6" s="41">
        <f t="shared" si="1"/>
        <v>0</v>
      </c>
      <c r="J6" s="45"/>
      <c r="K6" s="57"/>
      <c r="L6" s="67">
        <f t="shared" si="2"/>
        <v>30936138</v>
      </c>
      <c r="M6" s="72">
        <f t="shared" si="3"/>
        <v>175304782</v>
      </c>
      <c r="N6" s="24"/>
    </row>
    <row r="7" spans="2:14" ht="31" customHeight="1" thickBot="1" x14ac:dyDescent="0.4">
      <c r="B7" s="2" t="s">
        <v>8</v>
      </c>
      <c r="C7" s="4">
        <v>77340345</v>
      </c>
      <c r="D7" s="5"/>
      <c r="E7" s="7"/>
      <c r="F7" s="5">
        <v>3</v>
      </c>
      <c r="G7" s="6">
        <v>77340345</v>
      </c>
      <c r="H7" s="37">
        <f t="shared" si="0"/>
        <v>0</v>
      </c>
      <c r="I7" s="41">
        <f t="shared" si="1"/>
        <v>0</v>
      </c>
      <c r="J7" s="45"/>
      <c r="K7" s="57"/>
      <c r="L7" s="67">
        <f t="shared" si="2"/>
        <v>11601051.75</v>
      </c>
      <c r="M7" s="72">
        <f t="shared" si="3"/>
        <v>65739293.25</v>
      </c>
      <c r="N7" s="24"/>
    </row>
    <row r="8" spans="2:14" ht="31" customHeight="1" thickBot="1" x14ac:dyDescent="0.4">
      <c r="B8" s="8" t="s">
        <v>9</v>
      </c>
      <c r="C8" s="4">
        <v>29952000</v>
      </c>
      <c r="D8" s="9">
        <v>8500</v>
      </c>
      <c r="E8" s="6">
        <v>12729600</v>
      </c>
      <c r="F8" s="9">
        <v>11500</v>
      </c>
      <c r="G8" s="6">
        <v>17222400</v>
      </c>
      <c r="H8" s="37">
        <f t="shared" si="0"/>
        <v>1909440</v>
      </c>
      <c r="I8" s="41">
        <f t="shared" si="1"/>
        <v>10820160</v>
      </c>
      <c r="J8" s="46"/>
      <c r="K8" s="58"/>
      <c r="L8" s="67">
        <f t="shared" si="2"/>
        <v>2583360</v>
      </c>
      <c r="M8" s="72">
        <f t="shared" si="3"/>
        <v>14639040</v>
      </c>
      <c r="N8" s="24"/>
    </row>
    <row r="9" spans="2:14" ht="31" customHeight="1" thickBot="1" x14ac:dyDescent="0.4">
      <c r="B9" s="8" t="s">
        <v>10</v>
      </c>
      <c r="C9" s="4">
        <v>930392</v>
      </c>
      <c r="D9" s="10">
        <v>20</v>
      </c>
      <c r="E9" s="6">
        <v>930392</v>
      </c>
      <c r="F9" s="11"/>
      <c r="G9" s="7"/>
      <c r="H9" s="37"/>
      <c r="I9" s="41"/>
      <c r="J9" s="47">
        <f>+E9/10*1.5</f>
        <v>139558.79999999999</v>
      </c>
      <c r="K9" s="59">
        <f>+E9/10*8.5</f>
        <v>790833.2</v>
      </c>
      <c r="L9" s="67">
        <f t="shared" si="2"/>
        <v>0</v>
      </c>
      <c r="M9" s="72">
        <f t="shared" si="3"/>
        <v>0</v>
      </c>
      <c r="N9" s="24">
        <f>+J9+K9</f>
        <v>930392</v>
      </c>
    </row>
    <row r="10" spans="2:14" ht="31" customHeight="1" thickBot="1" x14ac:dyDescent="0.4">
      <c r="B10" s="8" t="s">
        <v>11</v>
      </c>
      <c r="C10" s="4">
        <v>5306060</v>
      </c>
      <c r="D10" s="10">
        <v>100</v>
      </c>
      <c r="E10" s="6">
        <v>5306060</v>
      </c>
      <c r="F10" s="11"/>
      <c r="G10" s="7"/>
      <c r="H10" s="37">
        <f t="shared" si="0"/>
        <v>795909</v>
      </c>
      <c r="I10" s="41">
        <f t="shared" si="1"/>
        <v>4510151</v>
      </c>
      <c r="J10" s="48"/>
      <c r="K10" s="60"/>
      <c r="L10" s="67">
        <f t="shared" si="2"/>
        <v>0</v>
      </c>
      <c r="M10" s="72">
        <f t="shared" si="3"/>
        <v>0</v>
      </c>
      <c r="N10" s="24"/>
    </row>
    <row r="11" spans="2:14" ht="31" customHeight="1" thickBot="1" x14ac:dyDescent="0.4">
      <c r="B11" s="8" t="s">
        <v>12</v>
      </c>
      <c r="C11" s="4">
        <v>1840772</v>
      </c>
      <c r="D11" s="10">
        <v>30</v>
      </c>
      <c r="E11" s="6">
        <v>1380579</v>
      </c>
      <c r="F11" s="10">
        <v>10</v>
      </c>
      <c r="G11" s="6">
        <v>460193</v>
      </c>
      <c r="H11" s="37">
        <f t="shared" si="0"/>
        <v>207086.84999999998</v>
      </c>
      <c r="I11" s="41">
        <f t="shared" si="1"/>
        <v>1173492.1499999999</v>
      </c>
      <c r="J11" s="48"/>
      <c r="K11" s="61"/>
      <c r="L11" s="67">
        <f t="shared" si="2"/>
        <v>69028.950000000012</v>
      </c>
      <c r="M11" s="72">
        <f t="shared" si="3"/>
        <v>391164.05000000005</v>
      </c>
      <c r="N11" s="24"/>
    </row>
    <row r="12" spans="2:14" ht="31" customHeight="1" thickBot="1" x14ac:dyDescent="0.4">
      <c r="B12" s="8" t="s">
        <v>13</v>
      </c>
      <c r="C12" s="4">
        <v>2349504</v>
      </c>
      <c r="D12" s="10">
        <v>30</v>
      </c>
      <c r="E12" s="6">
        <v>1762128</v>
      </c>
      <c r="F12" s="10">
        <v>10</v>
      </c>
      <c r="G12" s="6">
        <v>587376</v>
      </c>
      <c r="H12" s="37">
        <f t="shared" si="0"/>
        <v>264319.19999999995</v>
      </c>
      <c r="I12" s="41">
        <f t="shared" si="1"/>
        <v>1497808.7999999998</v>
      </c>
      <c r="J12" s="48"/>
      <c r="K12" s="61"/>
      <c r="L12" s="67">
        <f t="shared" si="2"/>
        <v>88106.4</v>
      </c>
      <c r="M12" s="72">
        <f t="shared" si="3"/>
        <v>499269.6</v>
      </c>
      <c r="N12" s="24"/>
    </row>
    <row r="13" spans="2:14" ht="31" customHeight="1" thickBot="1" x14ac:dyDescent="0.4">
      <c r="B13" s="8" t="s">
        <v>14</v>
      </c>
      <c r="C13" s="4">
        <v>762780</v>
      </c>
      <c r="D13" s="10">
        <v>20</v>
      </c>
      <c r="E13" s="6">
        <v>762780</v>
      </c>
      <c r="F13" s="11"/>
      <c r="G13" s="7"/>
      <c r="H13" s="37">
        <f t="shared" si="0"/>
        <v>114417</v>
      </c>
      <c r="I13" s="41">
        <f t="shared" si="1"/>
        <v>648363</v>
      </c>
      <c r="J13" s="48"/>
      <c r="K13" s="60"/>
      <c r="L13" s="67">
        <f t="shared" si="2"/>
        <v>0</v>
      </c>
      <c r="M13" s="72">
        <f t="shared" si="3"/>
        <v>0</v>
      </c>
      <c r="N13" s="24"/>
    </row>
    <row r="14" spans="2:14" ht="31" customHeight="1" thickBot="1" x14ac:dyDescent="0.4">
      <c r="B14" s="8" t="s">
        <v>15</v>
      </c>
      <c r="C14" s="4">
        <v>4990149</v>
      </c>
      <c r="D14" s="10">
        <v>100</v>
      </c>
      <c r="E14" s="6">
        <v>4339260</v>
      </c>
      <c r="F14" s="10">
        <v>15</v>
      </c>
      <c r="G14" s="6">
        <v>650889</v>
      </c>
      <c r="H14" s="37">
        <f t="shared" si="0"/>
        <v>650889</v>
      </c>
      <c r="I14" s="41">
        <f t="shared" si="1"/>
        <v>3688371</v>
      </c>
      <c r="J14" s="48"/>
      <c r="K14" s="61"/>
      <c r="L14" s="67">
        <f t="shared" si="2"/>
        <v>97633.35</v>
      </c>
      <c r="M14" s="72">
        <f t="shared" si="3"/>
        <v>553255.65</v>
      </c>
      <c r="N14" s="24"/>
    </row>
    <row r="15" spans="2:14" ht="31" customHeight="1" thickBot="1" x14ac:dyDescent="0.4">
      <c r="B15" s="8" t="s">
        <v>16</v>
      </c>
      <c r="C15" s="4">
        <v>6228036.4000000004</v>
      </c>
      <c r="D15" s="10">
        <v>60</v>
      </c>
      <c r="E15" s="6">
        <v>6027132</v>
      </c>
      <c r="F15" s="10">
        <v>2</v>
      </c>
      <c r="G15" s="6">
        <v>200904.4</v>
      </c>
      <c r="H15" s="37">
        <f t="shared" si="0"/>
        <v>904069.79999999993</v>
      </c>
      <c r="I15" s="41">
        <f t="shared" si="1"/>
        <v>5123062.1999999993</v>
      </c>
      <c r="J15" s="48"/>
      <c r="K15" s="61"/>
      <c r="L15" s="67">
        <f t="shared" si="2"/>
        <v>30135.659999999996</v>
      </c>
      <c r="M15" s="72">
        <f t="shared" si="3"/>
        <v>170768.74</v>
      </c>
      <c r="N15" s="24"/>
    </row>
    <row r="16" spans="2:14" ht="31" customHeight="1" thickBot="1" x14ac:dyDescent="0.4">
      <c r="B16" s="8" t="s">
        <v>17</v>
      </c>
      <c r="C16" s="4">
        <v>6046104</v>
      </c>
      <c r="D16" s="10">
        <v>40</v>
      </c>
      <c r="E16" s="6">
        <v>6046104</v>
      </c>
      <c r="F16" s="11"/>
      <c r="G16" s="7"/>
      <c r="H16" s="37">
        <f t="shared" si="0"/>
        <v>906915.60000000009</v>
      </c>
      <c r="I16" s="41">
        <f t="shared" si="1"/>
        <v>5139188.4000000004</v>
      </c>
      <c r="J16" s="48"/>
      <c r="K16" s="60"/>
      <c r="L16" s="67">
        <f t="shared" si="2"/>
        <v>0</v>
      </c>
      <c r="M16" s="72">
        <f t="shared" si="3"/>
        <v>0</v>
      </c>
      <c r="N16" s="24"/>
    </row>
    <row r="17" spans="2:14" ht="31" customHeight="1" thickBot="1" x14ac:dyDescent="0.4">
      <c r="B17" s="8" t="s">
        <v>18</v>
      </c>
      <c r="C17" s="4">
        <v>10503292</v>
      </c>
      <c r="D17" s="10">
        <v>40</v>
      </c>
      <c r="E17" s="6">
        <v>10503292</v>
      </c>
      <c r="F17" s="11"/>
      <c r="G17" s="7"/>
      <c r="H17" s="37">
        <f t="shared" si="0"/>
        <v>1575493.7999999998</v>
      </c>
      <c r="I17" s="41">
        <f t="shared" si="1"/>
        <v>8927798.1999999993</v>
      </c>
      <c r="J17" s="48"/>
      <c r="K17" s="60"/>
      <c r="L17" s="67">
        <f t="shared" si="2"/>
        <v>0</v>
      </c>
      <c r="M17" s="72">
        <f t="shared" si="3"/>
        <v>0</v>
      </c>
      <c r="N17" s="24"/>
    </row>
    <row r="18" spans="2:14" ht="31" customHeight="1" thickBot="1" x14ac:dyDescent="0.4">
      <c r="B18" s="8" t="s">
        <v>19</v>
      </c>
      <c r="C18" s="4">
        <v>5757868</v>
      </c>
      <c r="D18" s="10">
        <v>40</v>
      </c>
      <c r="E18" s="6">
        <v>5757868</v>
      </c>
      <c r="F18" s="11"/>
      <c r="G18" s="7"/>
      <c r="H18" s="37">
        <f t="shared" si="0"/>
        <v>863680.20000000007</v>
      </c>
      <c r="I18" s="41">
        <f t="shared" si="1"/>
        <v>4894187.8000000007</v>
      </c>
      <c r="J18" s="48"/>
      <c r="K18" s="60"/>
      <c r="L18" s="67">
        <f t="shared" si="2"/>
        <v>0</v>
      </c>
      <c r="M18" s="72">
        <f t="shared" si="3"/>
        <v>0</v>
      </c>
      <c r="N18" s="24"/>
    </row>
    <row r="19" spans="2:14" ht="31" customHeight="1" thickBot="1" x14ac:dyDescent="0.4">
      <c r="B19" s="8" t="s">
        <v>20</v>
      </c>
      <c r="C19" s="4">
        <v>1780005</v>
      </c>
      <c r="D19" s="10">
        <v>30</v>
      </c>
      <c r="E19" s="6">
        <v>1780005</v>
      </c>
      <c r="F19" s="11"/>
      <c r="G19" s="7"/>
      <c r="H19" s="37">
        <f t="shared" si="0"/>
        <v>267000.75</v>
      </c>
      <c r="I19" s="41">
        <f t="shared" si="1"/>
        <v>1513004.25</v>
      </c>
      <c r="J19" s="48"/>
      <c r="K19" s="60"/>
      <c r="L19" s="67">
        <f t="shared" si="2"/>
        <v>0</v>
      </c>
      <c r="M19" s="72">
        <f t="shared" si="3"/>
        <v>0</v>
      </c>
      <c r="N19" s="24"/>
    </row>
    <row r="20" spans="2:14" ht="31" customHeight="1" thickBot="1" x14ac:dyDescent="0.4">
      <c r="B20" s="8" t="s">
        <v>21</v>
      </c>
      <c r="C20" s="4">
        <v>628123</v>
      </c>
      <c r="D20" s="10">
        <v>10</v>
      </c>
      <c r="E20" s="6">
        <v>628123</v>
      </c>
      <c r="F20" s="11"/>
      <c r="G20" s="7"/>
      <c r="H20" s="37">
        <f t="shared" si="0"/>
        <v>94218.450000000012</v>
      </c>
      <c r="I20" s="41">
        <f t="shared" si="1"/>
        <v>533904.55000000005</v>
      </c>
      <c r="J20" s="48"/>
      <c r="K20" s="60"/>
      <c r="L20" s="67">
        <f t="shared" si="2"/>
        <v>0</v>
      </c>
      <c r="M20" s="72">
        <f t="shared" si="3"/>
        <v>0</v>
      </c>
      <c r="N20" s="24"/>
    </row>
    <row r="21" spans="2:14" ht="31" customHeight="1" thickBot="1" x14ac:dyDescent="0.4">
      <c r="B21" s="8" t="s">
        <v>22</v>
      </c>
      <c r="C21" s="4">
        <v>503837</v>
      </c>
      <c r="D21" s="10">
        <v>10</v>
      </c>
      <c r="E21" s="6">
        <v>503837</v>
      </c>
      <c r="F21" s="11"/>
      <c r="G21" s="7"/>
      <c r="H21" s="37">
        <f t="shared" si="0"/>
        <v>75575.549999999988</v>
      </c>
      <c r="I21" s="41">
        <f t="shared" si="1"/>
        <v>428261.44999999995</v>
      </c>
      <c r="J21" s="48"/>
      <c r="K21" s="60"/>
      <c r="L21" s="67">
        <f t="shared" si="2"/>
        <v>0</v>
      </c>
      <c r="M21" s="72">
        <f t="shared" si="3"/>
        <v>0</v>
      </c>
      <c r="N21" s="24"/>
    </row>
    <row r="22" spans="2:14" ht="31" customHeight="1" thickBot="1" x14ac:dyDescent="0.4">
      <c r="B22" s="8" t="s">
        <v>23</v>
      </c>
      <c r="C22" s="4">
        <v>1046310</v>
      </c>
      <c r="D22" s="10">
        <v>100</v>
      </c>
      <c r="E22" s="6">
        <v>1046310</v>
      </c>
      <c r="F22" s="11"/>
      <c r="G22" s="7"/>
      <c r="H22" s="37"/>
      <c r="I22" s="41"/>
      <c r="J22" s="47">
        <f>+E22/10*1.5</f>
        <v>156946.5</v>
      </c>
      <c r="K22" s="59">
        <f>+E22/10*8.5</f>
        <v>889363.5</v>
      </c>
      <c r="L22" s="67">
        <f t="shared" si="2"/>
        <v>0</v>
      </c>
      <c r="M22" s="72">
        <f t="shared" si="3"/>
        <v>0</v>
      </c>
      <c r="N22" s="24">
        <f>+J22+K22</f>
        <v>1046310</v>
      </c>
    </row>
    <row r="23" spans="2:14" ht="31" customHeight="1" thickBot="1" x14ac:dyDescent="0.4">
      <c r="B23" s="8" t="s">
        <v>24</v>
      </c>
      <c r="C23" s="4">
        <v>1817175</v>
      </c>
      <c r="D23" s="10">
        <v>100</v>
      </c>
      <c r="E23" s="6">
        <v>1211450</v>
      </c>
      <c r="F23" s="10">
        <v>50</v>
      </c>
      <c r="G23" s="6">
        <v>605725</v>
      </c>
      <c r="H23" s="37">
        <f t="shared" si="0"/>
        <v>181717.5</v>
      </c>
      <c r="I23" s="41">
        <f t="shared" si="1"/>
        <v>1029732.5</v>
      </c>
      <c r="J23" s="48"/>
      <c r="K23" s="61"/>
      <c r="L23" s="67">
        <f t="shared" si="2"/>
        <v>90858.75</v>
      </c>
      <c r="M23" s="72">
        <f t="shared" si="3"/>
        <v>514866.25</v>
      </c>
      <c r="N23" s="24"/>
    </row>
    <row r="24" spans="2:14" ht="31" customHeight="1" thickBot="1" x14ac:dyDescent="0.4">
      <c r="B24" s="8" t="s">
        <v>25</v>
      </c>
      <c r="C24" s="4">
        <v>646105</v>
      </c>
      <c r="D24" s="10">
        <v>50</v>
      </c>
      <c r="E24" s="6">
        <v>646105</v>
      </c>
      <c r="F24" s="11"/>
      <c r="G24" s="7"/>
      <c r="H24" s="37">
        <f t="shared" si="0"/>
        <v>96915.75</v>
      </c>
      <c r="I24" s="41">
        <f t="shared" si="1"/>
        <v>549189.25</v>
      </c>
      <c r="J24" s="48"/>
      <c r="K24" s="60"/>
      <c r="L24" s="67">
        <f t="shared" si="2"/>
        <v>0</v>
      </c>
      <c r="M24" s="72">
        <f t="shared" si="3"/>
        <v>0</v>
      </c>
      <c r="N24" s="24"/>
    </row>
    <row r="25" spans="2:14" ht="31" customHeight="1" thickBot="1" x14ac:dyDescent="0.4">
      <c r="B25" s="8" t="s">
        <v>26</v>
      </c>
      <c r="C25" s="4">
        <v>182000</v>
      </c>
      <c r="D25" s="10">
        <v>50</v>
      </c>
      <c r="E25" s="6">
        <v>113750</v>
      </c>
      <c r="F25" s="10">
        <v>30</v>
      </c>
      <c r="G25" s="6">
        <v>68250</v>
      </c>
      <c r="H25" s="37">
        <f t="shared" si="0"/>
        <v>17062.5</v>
      </c>
      <c r="I25" s="41">
        <f t="shared" si="1"/>
        <v>96687.5</v>
      </c>
      <c r="J25" s="48"/>
      <c r="K25" s="61"/>
      <c r="L25" s="67">
        <f t="shared" si="2"/>
        <v>10237.5</v>
      </c>
      <c r="M25" s="72">
        <f t="shared" si="3"/>
        <v>58012.5</v>
      </c>
      <c r="N25" s="24"/>
    </row>
    <row r="26" spans="2:14" ht="31" customHeight="1" thickBot="1" x14ac:dyDescent="0.4">
      <c r="B26" s="8" t="s">
        <v>27</v>
      </c>
      <c r="C26" s="4">
        <v>87400</v>
      </c>
      <c r="D26" s="10">
        <v>50</v>
      </c>
      <c r="E26" s="6">
        <v>87400</v>
      </c>
      <c r="F26" s="11"/>
      <c r="G26" s="7"/>
      <c r="H26" s="37">
        <f t="shared" si="0"/>
        <v>13110</v>
      </c>
      <c r="I26" s="41">
        <f t="shared" si="1"/>
        <v>74290</v>
      </c>
      <c r="J26" s="48"/>
      <c r="K26" s="60"/>
      <c r="L26" s="67">
        <f t="shared" si="2"/>
        <v>0</v>
      </c>
      <c r="M26" s="72">
        <f t="shared" si="3"/>
        <v>0</v>
      </c>
      <c r="N26" s="24"/>
    </row>
    <row r="27" spans="2:14" ht="31" customHeight="1" thickBot="1" x14ac:dyDescent="0.4">
      <c r="B27" s="8" t="s">
        <v>28</v>
      </c>
      <c r="C27" s="4">
        <v>1276317</v>
      </c>
      <c r="D27" s="10">
        <v>50</v>
      </c>
      <c r="E27" s="6">
        <v>911655</v>
      </c>
      <c r="F27" s="10">
        <v>20</v>
      </c>
      <c r="G27" s="6">
        <v>364662</v>
      </c>
      <c r="H27" s="37">
        <f t="shared" si="0"/>
        <v>136748.25</v>
      </c>
      <c r="I27" s="41">
        <f t="shared" si="1"/>
        <v>774906.75</v>
      </c>
      <c r="J27" s="48"/>
      <c r="K27" s="61"/>
      <c r="L27" s="67">
        <f t="shared" si="2"/>
        <v>54699.299999999996</v>
      </c>
      <c r="M27" s="72">
        <f t="shared" si="3"/>
        <v>309962.69999999995</v>
      </c>
      <c r="N27" s="24"/>
    </row>
    <row r="28" spans="2:14" ht="31" customHeight="1" thickBot="1" x14ac:dyDescent="0.4">
      <c r="B28" s="8" t="s">
        <v>29</v>
      </c>
      <c r="C28" s="4">
        <v>558202</v>
      </c>
      <c r="D28" s="10">
        <v>10</v>
      </c>
      <c r="E28" s="6">
        <v>279101</v>
      </c>
      <c r="F28" s="10">
        <v>10</v>
      </c>
      <c r="G28" s="6">
        <v>279101</v>
      </c>
      <c r="H28" s="37">
        <f t="shared" si="0"/>
        <v>41865.149999999994</v>
      </c>
      <c r="I28" s="41">
        <f t="shared" si="1"/>
        <v>237235.84999999998</v>
      </c>
      <c r="J28" s="48"/>
      <c r="K28" s="61"/>
      <c r="L28" s="67">
        <f t="shared" si="2"/>
        <v>41865.149999999994</v>
      </c>
      <c r="M28" s="72">
        <f t="shared" si="3"/>
        <v>237235.84999999998</v>
      </c>
      <c r="N28" s="24"/>
    </row>
    <row r="29" spans="2:14" ht="31" customHeight="1" thickBot="1" x14ac:dyDescent="0.4">
      <c r="B29" s="8" t="s">
        <v>30</v>
      </c>
      <c r="C29" s="4">
        <v>4508630</v>
      </c>
      <c r="D29" s="10">
        <v>50</v>
      </c>
      <c r="E29" s="6">
        <v>2254315</v>
      </c>
      <c r="F29" s="10">
        <v>50</v>
      </c>
      <c r="G29" s="6">
        <v>2254315</v>
      </c>
      <c r="H29" s="37">
        <f t="shared" si="0"/>
        <v>338147.25</v>
      </c>
      <c r="I29" s="41">
        <f t="shared" si="1"/>
        <v>1916167.75</v>
      </c>
      <c r="J29" s="48"/>
      <c r="K29" s="61"/>
      <c r="L29" s="67">
        <f t="shared" si="2"/>
        <v>338147.25</v>
      </c>
      <c r="M29" s="72">
        <f t="shared" si="3"/>
        <v>1916167.75</v>
      </c>
      <c r="N29" s="24"/>
    </row>
    <row r="30" spans="2:14" ht="31" customHeight="1" thickBot="1" x14ac:dyDescent="0.4">
      <c r="B30" s="8" t="s">
        <v>31</v>
      </c>
      <c r="C30" s="4">
        <v>558202</v>
      </c>
      <c r="D30" s="10">
        <v>10</v>
      </c>
      <c r="E30" s="6">
        <v>279101</v>
      </c>
      <c r="F30" s="10">
        <v>10</v>
      </c>
      <c r="G30" s="6">
        <v>279101</v>
      </c>
      <c r="H30" s="37">
        <f t="shared" si="0"/>
        <v>41865.149999999994</v>
      </c>
      <c r="I30" s="41">
        <f t="shared" si="1"/>
        <v>237235.84999999998</v>
      </c>
      <c r="J30" s="48"/>
      <c r="K30" s="61"/>
      <c r="L30" s="67">
        <f t="shared" si="2"/>
        <v>41865.149999999994</v>
      </c>
      <c r="M30" s="72">
        <f t="shared" si="3"/>
        <v>237235.84999999998</v>
      </c>
      <c r="N30" s="24"/>
    </row>
    <row r="31" spans="2:14" ht="31" customHeight="1" thickBot="1" x14ac:dyDescent="0.4">
      <c r="B31" s="8" t="s">
        <v>32</v>
      </c>
      <c r="C31" s="4">
        <v>242886</v>
      </c>
      <c r="D31" s="10">
        <v>5</v>
      </c>
      <c r="E31" s="6">
        <v>121443</v>
      </c>
      <c r="F31" s="10">
        <v>5</v>
      </c>
      <c r="G31" s="6">
        <v>121443</v>
      </c>
      <c r="H31" s="37">
        <f t="shared" si="0"/>
        <v>18216.449999999997</v>
      </c>
      <c r="I31" s="41">
        <f t="shared" si="1"/>
        <v>103226.54999999999</v>
      </c>
      <c r="J31" s="48"/>
      <c r="K31" s="61"/>
      <c r="L31" s="67">
        <f t="shared" si="2"/>
        <v>18216.449999999997</v>
      </c>
      <c r="M31" s="72">
        <f t="shared" si="3"/>
        <v>103226.54999999999</v>
      </c>
      <c r="N31" s="24"/>
    </row>
    <row r="32" spans="2:14" ht="31" customHeight="1" thickBot="1" x14ac:dyDescent="0.4">
      <c r="B32" s="8" t="s">
        <v>33</v>
      </c>
      <c r="C32" s="4">
        <v>2538788</v>
      </c>
      <c r="D32" s="10">
        <v>20</v>
      </c>
      <c r="E32" s="6">
        <v>2538788</v>
      </c>
      <c r="F32" s="11"/>
      <c r="G32" s="7"/>
      <c r="H32" s="37">
        <f t="shared" si="0"/>
        <v>380818.19999999995</v>
      </c>
      <c r="I32" s="41">
        <f t="shared" si="1"/>
        <v>2157969.7999999998</v>
      </c>
      <c r="J32" s="48"/>
      <c r="K32" s="60"/>
      <c r="L32" s="67">
        <f t="shared" si="2"/>
        <v>0</v>
      </c>
      <c r="M32" s="72">
        <f t="shared" si="3"/>
        <v>0</v>
      </c>
      <c r="N32" s="24"/>
    </row>
    <row r="33" spans="2:14" ht="31" customHeight="1" thickBot="1" x14ac:dyDescent="0.4">
      <c r="B33" s="8" t="s">
        <v>34</v>
      </c>
      <c r="C33" s="4">
        <v>2538788</v>
      </c>
      <c r="D33" s="10">
        <v>20</v>
      </c>
      <c r="E33" s="6">
        <v>2538788</v>
      </c>
      <c r="F33" s="11"/>
      <c r="G33" s="7"/>
      <c r="H33" s="37">
        <f t="shared" si="0"/>
        <v>380818.19999999995</v>
      </c>
      <c r="I33" s="41">
        <f t="shared" si="1"/>
        <v>2157969.7999999998</v>
      </c>
      <c r="J33" s="48"/>
      <c r="K33" s="60"/>
      <c r="L33" s="67">
        <f t="shared" si="2"/>
        <v>0</v>
      </c>
      <c r="M33" s="72">
        <f t="shared" si="3"/>
        <v>0</v>
      </c>
      <c r="N33" s="24"/>
    </row>
    <row r="34" spans="2:14" ht="31" customHeight="1" thickBot="1" x14ac:dyDescent="0.4">
      <c r="B34" s="8" t="s">
        <v>35</v>
      </c>
      <c r="C34" s="4">
        <v>299592</v>
      </c>
      <c r="D34" s="10">
        <v>60</v>
      </c>
      <c r="E34" s="6">
        <v>299592</v>
      </c>
      <c r="F34" s="11"/>
      <c r="G34" s="7"/>
      <c r="H34" s="37">
        <f t="shared" si="0"/>
        <v>44938.8</v>
      </c>
      <c r="I34" s="41">
        <f t="shared" si="1"/>
        <v>254653.2</v>
      </c>
      <c r="J34" s="48"/>
      <c r="K34" s="60"/>
      <c r="L34" s="67">
        <f t="shared" si="2"/>
        <v>0</v>
      </c>
      <c r="M34" s="72">
        <f t="shared" si="3"/>
        <v>0</v>
      </c>
      <c r="N34" s="24"/>
    </row>
    <row r="35" spans="2:14" ht="31" customHeight="1" thickBot="1" x14ac:dyDescent="0.4">
      <c r="B35" s="8" t="s">
        <v>36</v>
      </c>
      <c r="C35" s="4">
        <v>236864</v>
      </c>
      <c r="D35" s="10">
        <v>20</v>
      </c>
      <c r="E35" s="6">
        <v>236864</v>
      </c>
      <c r="F35" s="11"/>
      <c r="G35" s="7"/>
      <c r="H35" s="37">
        <f t="shared" si="0"/>
        <v>35529.600000000006</v>
      </c>
      <c r="I35" s="41">
        <f t="shared" si="1"/>
        <v>201334.40000000002</v>
      </c>
      <c r="J35" s="48"/>
      <c r="K35" s="60"/>
      <c r="L35" s="67">
        <f t="shared" si="2"/>
        <v>0</v>
      </c>
      <c r="M35" s="72">
        <f t="shared" si="3"/>
        <v>0</v>
      </c>
      <c r="N35" s="24"/>
    </row>
    <row r="36" spans="2:14" ht="31" customHeight="1" thickBot="1" x14ac:dyDescent="0.4">
      <c r="B36" s="8" t="s">
        <v>37</v>
      </c>
      <c r="C36" s="4">
        <v>236864</v>
      </c>
      <c r="D36" s="10">
        <v>20</v>
      </c>
      <c r="E36" s="6">
        <v>236864</v>
      </c>
      <c r="F36" s="11"/>
      <c r="G36" s="7"/>
      <c r="H36" s="37">
        <f t="shared" si="0"/>
        <v>35529.600000000006</v>
      </c>
      <c r="I36" s="41">
        <f t="shared" si="1"/>
        <v>201334.40000000002</v>
      </c>
      <c r="J36" s="48"/>
      <c r="K36" s="60"/>
      <c r="L36" s="67">
        <f t="shared" si="2"/>
        <v>0</v>
      </c>
      <c r="M36" s="72">
        <f t="shared" si="3"/>
        <v>0</v>
      </c>
      <c r="N36" s="24"/>
    </row>
    <row r="37" spans="2:14" ht="31" customHeight="1" thickBot="1" x14ac:dyDescent="0.4">
      <c r="B37" s="8" t="s">
        <v>38</v>
      </c>
      <c r="C37" s="4">
        <v>1665450</v>
      </c>
      <c r="D37" s="10">
        <v>150</v>
      </c>
      <c r="E37" s="6">
        <v>1665450</v>
      </c>
      <c r="F37" s="11"/>
      <c r="G37" s="7"/>
      <c r="H37" s="37">
        <f t="shared" si="0"/>
        <v>249817.5</v>
      </c>
      <c r="I37" s="41">
        <f t="shared" si="1"/>
        <v>1415632.5</v>
      </c>
      <c r="J37" s="48"/>
      <c r="K37" s="60"/>
      <c r="L37" s="67">
        <f t="shared" si="2"/>
        <v>0</v>
      </c>
      <c r="M37" s="72">
        <f t="shared" si="3"/>
        <v>0</v>
      </c>
      <c r="N37" s="24"/>
    </row>
    <row r="38" spans="2:14" ht="31" customHeight="1" thickBot="1" x14ac:dyDescent="0.4">
      <c r="B38" s="8" t="s">
        <v>39</v>
      </c>
      <c r="C38" s="4">
        <v>3327610</v>
      </c>
      <c r="D38" s="10">
        <v>120</v>
      </c>
      <c r="E38" s="6">
        <v>1815060</v>
      </c>
      <c r="F38" s="10">
        <v>100</v>
      </c>
      <c r="G38" s="6">
        <v>1512550</v>
      </c>
      <c r="H38" s="37">
        <f t="shared" si="0"/>
        <v>272259</v>
      </c>
      <c r="I38" s="41">
        <f t="shared" si="1"/>
        <v>1542801</v>
      </c>
      <c r="J38" s="48"/>
      <c r="K38" s="61"/>
      <c r="L38" s="67">
        <f t="shared" si="2"/>
        <v>226882.5</v>
      </c>
      <c r="M38" s="72">
        <f t="shared" si="3"/>
        <v>1285667.5</v>
      </c>
      <c r="N38" s="24"/>
    </row>
    <row r="39" spans="2:14" ht="31" customHeight="1" thickBot="1" x14ac:dyDescent="0.4">
      <c r="B39" s="8" t="s">
        <v>40</v>
      </c>
      <c r="C39" s="4">
        <v>3048612</v>
      </c>
      <c r="D39" s="10">
        <v>120</v>
      </c>
      <c r="E39" s="6">
        <v>3048612</v>
      </c>
      <c r="F39" s="11"/>
      <c r="G39" s="7"/>
      <c r="H39" s="37">
        <f t="shared" si="0"/>
        <v>457291.80000000005</v>
      </c>
      <c r="I39" s="41">
        <f t="shared" si="1"/>
        <v>2591320.2000000002</v>
      </c>
      <c r="J39" s="48"/>
      <c r="K39" s="60"/>
      <c r="L39" s="67">
        <f t="shared" si="2"/>
        <v>0</v>
      </c>
      <c r="M39" s="72">
        <f t="shared" si="3"/>
        <v>0</v>
      </c>
      <c r="N39" s="24"/>
    </row>
    <row r="40" spans="2:14" ht="31" customHeight="1" thickBot="1" x14ac:dyDescent="0.4">
      <c r="B40" s="8" t="s">
        <v>41</v>
      </c>
      <c r="C40" s="4">
        <v>1827760</v>
      </c>
      <c r="D40" s="10">
        <v>100</v>
      </c>
      <c r="E40" s="6">
        <v>1827760</v>
      </c>
      <c r="F40" s="11"/>
      <c r="G40" s="7"/>
      <c r="H40" s="37">
        <f t="shared" si="0"/>
        <v>274164</v>
      </c>
      <c r="I40" s="41">
        <f t="shared" si="1"/>
        <v>1553596</v>
      </c>
      <c r="J40" s="48"/>
      <c r="K40" s="60"/>
      <c r="L40" s="67">
        <f t="shared" si="2"/>
        <v>0</v>
      </c>
      <c r="M40" s="72">
        <f t="shared" si="3"/>
        <v>0</v>
      </c>
      <c r="N40" s="24"/>
    </row>
    <row r="41" spans="2:14" ht="31" customHeight="1" thickBot="1" x14ac:dyDescent="0.4">
      <c r="B41" s="8" t="s">
        <v>42</v>
      </c>
      <c r="C41" s="4">
        <v>1450446</v>
      </c>
      <c r="D41" s="10">
        <v>60</v>
      </c>
      <c r="E41" s="6">
        <v>1450446</v>
      </c>
      <c r="F41" s="11"/>
      <c r="G41" s="7"/>
      <c r="H41" s="37">
        <f t="shared" si="0"/>
        <v>217566.90000000002</v>
      </c>
      <c r="I41" s="41">
        <f t="shared" si="1"/>
        <v>1232879.1000000001</v>
      </c>
      <c r="J41" s="48"/>
      <c r="K41" s="60"/>
      <c r="L41" s="67">
        <f t="shared" si="2"/>
        <v>0</v>
      </c>
      <c r="M41" s="72">
        <f t="shared" si="3"/>
        <v>0</v>
      </c>
      <c r="N41" s="24"/>
    </row>
    <row r="42" spans="2:14" ht="31" customHeight="1" thickBot="1" x14ac:dyDescent="0.4">
      <c r="B42" s="8" t="s">
        <v>43</v>
      </c>
      <c r="C42" s="4">
        <v>2175669</v>
      </c>
      <c r="D42" s="10">
        <v>90</v>
      </c>
      <c r="E42" s="6">
        <v>2175669</v>
      </c>
      <c r="F42" s="11"/>
      <c r="G42" s="7"/>
      <c r="H42" s="37">
        <f t="shared" si="0"/>
        <v>326350.34999999998</v>
      </c>
      <c r="I42" s="41">
        <f t="shared" si="1"/>
        <v>1849318.65</v>
      </c>
      <c r="J42" s="48"/>
      <c r="K42" s="60"/>
      <c r="L42" s="67">
        <f t="shared" si="2"/>
        <v>0</v>
      </c>
      <c r="M42" s="72">
        <f t="shared" si="3"/>
        <v>0</v>
      </c>
      <c r="N42" s="24"/>
    </row>
    <row r="43" spans="2:14" ht="31" customHeight="1" thickBot="1" x14ac:dyDescent="0.4">
      <c r="B43" s="8" t="s">
        <v>44</v>
      </c>
      <c r="C43" s="4">
        <v>1441190</v>
      </c>
      <c r="D43" s="10">
        <v>50</v>
      </c>
      <c r="E43" s="6">
        <v>1441190</v>
      </c>
      <c r="F43" s="11"/>
      <c r="G43" s="7"/>
      <c r="H43" s="37">
        <f t="shared" si="0"/>
        <v>216178.5</v>
      </c>
      <c r="I43" s="41">
        <f t="shared" si="1"/>
        <v>1225011.5</v>
      </c>
      <c r="J43" s="48"/>
      <c r="K43" s="60"/>
      <c r="L43" s="67">
        <f t="shared" si="2"/>
        <v>0</v>
      </c>
      <c r="M43" s="72">
        <f t="shared" si="3"/>
        <v>0</v>
      </c>
      <c r="N43" s="24"/>
    </row>
    <row r="44" spans="2:14" ht="31" customHeight="1" thickBot="1" x14ac:dyDescent="0.4">
      <c r="B44" s="8" t="s">
        <v>45</v>
      </c>
      <c r="C44" s="4">
        <v>1499530</v>
      </c>
      <c r="D44" s="10">
        <v>10</v>
      </c>
      <c r="E44" s="6">
        <v>1499530</v>
      </c>
      <c r="F44" s="11"/>
      <c r="G44" s="7"/>
      <c r="H44" s="37">
        <f t="shared" si="0"/>
        <v>224929.5</v>
      </c>
      <c r="I44" s="41">
        <f t="shared" si="1"/>
        <v>1274600.5</v>
      </c>
      <c r="J44" s="48"/>
      <c r="K44" s="60"/>
      <c r="L44" s="67">
        <f t="shared" si="2"/>
        <v>0</v>
      </c>
      <c r="M44" s="72">
        <f t="shared" si="3"/>
        <v>0</v>
      </c>
      <c r="N44" s="24"/>
    </row>
    <row r="45" spans="2:14" ht="31" customHeight="1" thickBot="1" x14ac:dyDescent="0.4">
      <c r="B45" s="8" t="s">
        <v>46</v>
      </c>
      <c r="C45" s="4">
        <v>1086377</v>
      </c>
      <c r="D45" s="10">
        <v>10</v>
      </c>
      <c r="E45" s="6">
        <v>1086377</v>
      </c>
      <c r="F45" s="11"/>
      <c r="G45" s="7"/>
      <c r="H45" s="37">
        <f t="shared" si="0"/>
        <v>162956.54999999999</v>
      </c>
      <c r="I45" s="41">
        <f t="shared" si="1"/>
        <v>923420.45</v>
      </c>
      <c r="J45" s="48"/>
      <c r="K45" s="60"/>
      <c r="L45" s="67">
        <f t="shared" si="2"/>
        <v>0</v>
      </c>
      <c r="M45" s="72">
        <f t="shared" si="3"/>
        <v>0</v>
      </c>
      <c r="N45" s="24"/>
    </row>
    <row r="46" spans="2:14" ht="31" customHeight="1" thickBot="1" x14ac:dyDescent="0.4">
      <c r="B46" s="8" t="s">
        <v>47</v>
      </c>
      <c r="C46" s="4">
        <v>643848</v>
      </c>
      <c r="D46" s="10">
        <v>60</v>
      </c>
      <c r="E46" s="6">
        <v>643848</v>
      </c>
      <c r="F46" s="11"/>
      <c r="G46" s="7"/>
      <c r="H46" s="37">
        <f t="shared" si="0"/>
        <v>96577.200000000012</v>
      </c>
      <c r="I46" s="41">
        <f t="shared" si="1"/>
        <v>547270.80000000005</v>
      </c>
      <c r="J46" s="48"/>
      <c r="K46" s="60"/>
      <c r="L46" s="67">
        <f t="shared" si="2"/>
        <v>0</v>
      </c>
      <c r="M46" s="72">
        <f t="shared" si="3"/>
        <v>0</v>
      </c>
      <c r="N46" s="24"/>
    </row>
    <row r="47" spans="2:14" ht="31" customHeight="1" thickBot="1" x14ac:dyDescent="0.4">
      <c r="B47" s="8" t="s">
        <v>48</v>
      </c>
      <c r="C47" s="4">
        <v>79489800</v>
      </c>
      <c r="D47" s="12">
        <v>1200</v>
      </c>
      <c r="E47" s="6">
        <v>79489800</v>
      </c>
      <c r="F47" s="11"/>
      <c r="G47" s="7"/>
      <c r="H47" s="37">
        <f t="shared" si="0"/>
        <v>11923470</v>
      </c>
      <c r="I47" s="41">
        <f t="shared" si="1"/>
        <v>67566330</v>
      </c>
      <c r="J47" s="49"/>
      <c r="K47" s="60"/>
      <c r="L47" s="67">
        <f t="shared" si="2"/>
        <v>0</v>
      </c>
      <c r="M47" s="72">
        <f t="shared" si="3"/>
        <v>0</v>
      </c>
      <c r="N47" s="24"/>
    </row>
    <row r="48" spans="2:14" ht="31" customHeight="1" thickBot="1" x14ac:dyDescent="0.4">
      <c r="B48" s="8" t="s">
        <v>49</v>
      </c>
      <c r="C48" s="4">
        <v>4550180</v>
      </c>
      <c r="D48" s="10">
        <v>100</v>
      </c>
      <c r="E48" s="6">
        <v>4550180</v>
      </c>
      <c r="F48" s="11"/>
      <c r="G48" s="7"/>
      <c r="H48" s="37">
        <f t="shared" si="0"/>
        <v>682527</v>
      </c>
      <c r="I48" s="41">
        <f t="shared" si="1"/>
        <v>3867653</v>
      </c>
      <c r="J48" s="48"/>
      <c r="K48" s="60"/>
      <c r="L48" s="67">
        <f t="shared" si="2"/>
        <v>0</v>
      </c>
      <c r="M48" s="72">
        <f t="shared" si="3"/>
        <v>0</v>
      </c>
      <c r="N48" s="24"/>
    </row>
    <row r="49" spans="2:14" ht="31" customHeight="1" thickBot="1" x14ac:dyDescent="0.4">
      <c r="B49" s="8" t="s">
        <v>50</v>
      </c>
      <c r="C49" s="4">
        <v>33509680</v>
      </c>
      <c r="D49" s="10">
        <v>800</v>
      </c>
      <c r="E49" s="6">
        <v>33509680</v>
      </c>
      <c r="F49" s="11"/>
      <c r="G49" s="7"/>
      <c r="H49" s="37"/>
      <c r="I49" s="41"/>
      <c r="J49" s="50">
        <f>+E49/10*1.5</f>
        <v>5026452</v>
      </c>
      <c r="K49" s="59">
        <f>+E49/10*8.5</f>
        <v>28483228</v>
      </c>
      <c r="L49" s="67">
        <f t="shared" si="2"/>
        <v>0</v>
      </c>
      <c r="M49" s="72">
        <f t="shared" si="3"/>
        <v>0</v>
      </c>
      <c r="N49" s="24">
        <f>+K49+J49</f>
        <v>33509680</v>
      </c>
    </row>
    <row r="50" spans="2:14" ht="31" customHeight="1" thickBot="1" x14ac:dyDescent="0.4">
      <c r="B50" s="8" t="s">
        <v>51</v>
      </c>
      <c r="C50" s="4">
        <v>410998</v>
      </c>
      <c r="D50" s="10">
        <v>20</v>
      </c>
      <c r="E50" s="6">
        <v>410998</v>
      </c>
      <c r="F50" s="11"/>
      <c r="G50" s="7"/>
      <c r="H50" s="37"/>
      <c r="I50" s="41"/>
      <c r="J50" s="50">
        <f t="shared" ref="J50:J58" si="4">+E50/10*1.5</f>
        <v>61649.700000000004</v>
      </c>
      <c r="K50" s="59">
        <f t="shared" ref="K50:K58" si="5">+E50/10*8.5</f>
        <v>349348.30000000005</v>
      </c>
      <c r="L50" s="67">
        <f t="shared" si="2"/>
        <v>0</v>
      </c>
      <c r="M50" s="72">
        <f t="shared" si="3"/>
        <v>0</v>
      </c>
      <c r="N50" s="24">
        <f t="shared" ref="N50:N58" si="6">+K50+J50</f>
        <v>410998.00000000006</v>
      </c>
    </row>
    <row r="51" spans="2:14" ht="31" customHeight="1" thickBot="1" x14ac:dyDescent="0.4">
      <c r="B51" s="8" t="s">
        <v>52</v>
      </c>
      <c r="C51" s="4">
        <v>766125</v>
      </c>
      <c r="D51" s="10">
        <v>50</v>
      </c>
      <c r="E51" s="6">
        <v>766125</v>
      </c>
      <c r="F51" s="11"/>
      <c r="G51" s="7"/>
      <c r="H51" s="37"/>
      <c r="I51" s="41"/>
      <c r="J51" s="50">
        <f t="shared" si="4"/>
        <v>114918.75</v>
      </c>
      <c r="K51" s="59">
        <f t="shared" si="5"/>
        <v>651206.25</v>
      </c>
      <c r="L51" s="67">
        <f t="shared" si="2"/>
        <v>0</v>
      </c>
      <c r="M51" s="72">
        <f t="shared" si="3"/>
        <v>0</v>
      </c>
      <c r="N51" s="24">
        <f t="shared" si="6"/>
        <v>766125</v>
      </c>
    </row>
    <row r="52" spans="2:14" ht="31" customHeight="1" thickBot="1" x14ac:dyDescent="0.4">
      <c r="B52" s="8" t="s">
        <v>53</v>
      </c>
      <c r="C52" s="4">
        <v>256602</v>
      </c>
      <c r="D52" s="10">
        <v>20</v>
      </c>
      <c r="E52" s="6">
        <v>256602</v>
      </c>
      <c r="F52" s="11"/>
      <c r="G52" s="7"/>
      <c r="H52" s="37"/>
      <c r="I52" s="41"/>
      <c r="J52" s="50">
        <f t="shared" si="4"/>
        <v>38490.300000000003</v>
      </c>
      <c r="K52" s="59">
        <f t="shared" si="5"/>
        <v>218111.7</v>
      </c>
      <c r="L52" s="67">
        <f t="shared" si="2"/>
        <v>0</v>
      </c>
      <c r="M52" s="72">
        <f t="shared" si="3"/>
        <v>0</v>
      </c>
      <c r="N52" s="24">
        <f t="shared" si="6"/>
        <v>256602</v>
      </c>
    </row>
    <row r="53" spans="2:14" ht="31" customHeight="1" thickBot="1" x14ac:dyDescent="0.4">
      <c r="B53" s="8" t="s">
        <v>54</v>
      </c>
      <c r="C53" s="4">
        <v>1223460</v>
      </c>
      <c r="D53" s="10">
        <v>20</v>
      </c>
      <c r="E53" s="6">
        <v>1223460</v>
      </c>
      <c r="F53" s="11"/>
      <c r="G53" s="7"/>
      <c r="H53" s="37"/>
      <c r="I53" s="41"/>
      <c r="J53" s="50">
        <f t="shared" si="4"/>
        <v>183519</v>
      </c>
      <c r="K53" s="59">
        <f t="shared" si="5"/>
        <v>1039941</v>
      </c>
      <c r="L53" s="67">
        <f t="shared" si="2"/>
        <v>0</v>
      </c>
      <c r="M53" s="72">
        <f t="shared" si="3"/>
        <v>0</v>
      </c>
      <c r="N53" s="24">
        <f t="shared" si="6"/>
        <v>1223460</v>
      </c>
    </row>
    <row r="54" spans="2:14" ht="31" customHeight="1" thickBot="1" x14ac:dyDescent="0.4">
      <c r="B54" s="8" t="s">
        <v>55</v>
      </c>
      <c r="C54" s="4">
        <v>97979130</v>
      </c>
      <c r="D54" s="10">
        <v>900</v>
      </c>
      <c r="E54" s="6">
        <v>97979130</v>
      </c>
      <c r="F54" s="11"/>
      <c r="G54" s="7"/>
      <c r="H54" s="37"/>
      <c r="I54" s="41"/>
      <c r="J54" s="50">
        <f t="shared" si="4"/>
        <v>14696869.5</v>
      </c>
      <c r="K54" s="59">
        <f t="shared" si="5"/>
        <v>83282260.5</v>
      </c>
      <c r="L54" s="67">
        <f t="shared" si="2"/>
        <v>0</v>
      </c>
      <c r="M54" s="72">
        <f t="shared" si="3"/>
        <v>0</v>
      </c>
      <c r="N54" s="24">
        <f t="shared" si="6"/>
        <v>97979130</v>
      </c>
    </row>
    <row r="55" spans="2:14" ht="31" customHeight="1" thickBot="1" x14ac:dyDescent="0.4">
      <c r="B55" s="8" t="s">
        <v>56</v>
      </c>
      <c r="C55" s="4">
        <v>858296</v>
      </c>
      <c r="D55" s="10">
        <v>10</v>
      </c>
      <c r="E55" s="6">
        <v>858296</v>
      </c>
      <c r="F55" s="11"/>
      <c r="G55" s="7"/>
      <c r="H55" s="37"/>
      <c r="I55" s="41"/>
      <c r="J55" s="50">
        <f t="shared" si="4"/>
        <v>128744.40000000001</v>
      </c>
      <c r="K55" s="59">
        <f t="shared" si="5"/>
        <v>729551.60000000009</v>
      </c>
      <c r="L55" s="67">
        <f t="shared" si="2"/>
        <v>0</v>
      </c>
      <c r="M55" s="72">
        <f t="shared" si="3"/>
        <v>0</v>
      </c>
      <c r="N55" s="24">
        <f t="shared" si="6"/>
        <v>858296.00000000012</v>
      </c>
    </row>
    <row r="56" spans="2:14" ht="31" customHeight="1" thickBot="1" x14ac:dyDescent="0.4">
      <c r="B56" s="8" t="s">
        <v>57</v>
      </c>
      <c r="C56" s="4">
        <v>21377960</v>
      </c>
      <c r="D56" s="10">
        <v>400</v>
      </c>
      <c r="E56" s="6">
        <v>21377960</v>
      </c>
      <c r="F56" s="11"/>
      <c r="G56" s="7"/>
      <c r="H56" s="37"/>
      <c r="I56" s="41"/>
      <c r="J56" s="50">
        <f t="shared" si="4"/>
        <v>3206694</v>
      </c>
      <c r="K56" s="59">
        <f t="shared" si="5"/>
        <v>18171266</v>
      </c>
      <c r="L56" s="67">
        <f t="shared" si="2"/>
        <v>0</v>
      </c>
      <c r="M56" s="72">
        <f t="shared" si="3"/>
        <v>0</v>
      </c>
      <c r="N56" s="24">
        <f t="shared" si="6"/>
        <v>21377960</v>
      </c>
    </row>
    <row r="57" spans="2:14" ht="31" customHeight="1" thickBot="1" x14ac:dyDescent="0.4">
      <c r="B57" s="8" t="s">
        <v>58</v>
      </c>
      <c r="C57" s="4">
        <v>3342660</v>
      </c>
      <c r="D57" s="10">
        <v>300</v>
      </c>
      <c r="E57" s="6">
        <v>3342660</v>
      </c>
      <c r="F57" s="11"/>
      <c r="G57" s="7"/>
      <c r="H57" s="37"/>
      <c r="I57" s="41"/>
      <c r="J57" s="50">
        <f t="shared" si="4"/>
        <v>501399</v>
      </c>
      <c r="K57" s="59">
        <f t="shared" si="5"/>
        <v>2841261</v>
      </c>
      <c r="L57" s="67">
        <f t="shared" si="2"/>
        <v>0</v>
      </c>
      <c r="M57" s="72">
        <f t="shared" si="3"/>
        <v>0</v>
      </c>
      <c r="N57" s="24">
        <f t="shared" si="6"/>
        <v>3342660</v>
      </c>
    </row>
    <row r="58" spans="2:14" ht="31" customHeight="1" thickBot="1" x14ac:dyDescent="0.4">
      <c r="B58" s="8" t="s">
        <v>59</v>
      </c>
      <c r="C58" s="4">
        <v>6332480</v>
      </c>
      <c r="D58" s="10">
        <v>400</v>
      </c>
      <c r="E58" s="6">
        <v>6332480</v>
      </c>
      <c r="F58" s="11"/>
      <c r="G58" s="7"/>
      <c r="H58" s="37"/>
      <c r="I58" s="41"/>
      <c r="J58" s="50">
        <f t="shared" si="4"/>
        <v>949872</v>
      </c>
      <c r="K58" s="59">
        <f t="shared" si="5"/>
        <v>5382608</v>
      </c>
      <c r="L58" s="67">
        <f t="shared" si="2"/>
        <v>0</v>
      </c>
      <c r="M58" s="72">
        <f t="shared" si="3"/>
        <v>0</v>
      </c>
      <c r="N58" s="24">
        <f t="shared" si="6"/>
        <v>6332480</v>
      </c>
    </row>
    <row r="59" spans="2:14" ht="31" customHeight="1" thickBot="1" x14ac:dyDescent="0.4">
      <c r="B59" s="8" t="s">
        <v>60</v>
      </c>
      <c r="C59" s="4">
        <v>350695.2</v>
      </c>
      <c r="D59" s="10">
        <v>1</v>
      </c>
      <c r="E59" s="6">
        <v>350695.2</v>
      </c>
      <c r="F59" s="11"/>
      <c r="G59" s="7"/>
      <c r="H59" s="37">
        <f t="shared" si="0"/>
        <v>52604.280000000006</v>
      </c>
      <c r="I59" s="41">
        <f t="shared" si="1"/>
        <v>298090.92000000004</v>
      </c>
      <c r="J59" s="48"/>
      <c r="K59" s="60"/>
      <c r="L59" s="67">
        <f t="shared" si="2"/>
        <v>0</v>
      </c>
      <c r="M59" s="72">
        <f t="shared" si="3"/>
        <v>0</v>
      </c>
      <c r="N59" s="24"/>
    </row>
    <row r="60" spans="2:14" ht="31" customHeight="1" thickBot="1" x14ac:dyDescent="0.4">
      <c r="B60" s="8" t="s">
        <v>61</v>
      </c>
      <c r="C60" s="4">
        <v>95891.5</v>
      </c>
      <c r="D60" s="10">
        <v>3</v>
      </c>
      <c r="E60" s="6">
        <v>57534.9</v>
      </c>
      <c r="F60" s="10">
        <v>2</v>
      </c>
      <c r="G60" s="6">
        <v>38356.6</v>
      </c>
      <c r="H60" s="37">
        <f t="shared" si="0"/>
        <v>8630.2350000000006</v>
      </c>
      <c r="I60" s="41">
        <f t="shared" si="1"/>
        <v>48904.665000000001</v>
      </c>
      <c r="J60" s="48"/>
      <c r="K60" s="61"/>
      <c r="L60" s="67">
        <f t="shared" si="2"/>
        <v>5753.49</v>
      </c>
      <c r="M60" s="72">
        <f t="shared" si="3"/>
        <v>32603.11</v>
      </c>
      <c r="N60" s="24"/>
    </row>
    <row r="61" spans="2:14" ht="31" customHeight="1" thickBot="1" x14ac:dyDescent="0.4">
      <c r="B61" s="8" t="s">
        <v>62</v>
      </c>
      <c r="C61" s="4">
        <v>352786</v>
      </c>
      <c r="D61" s="11"/>
      <c r="E61" s="7"/>
      <c r="F61" s="10">
        <v>5</v>
      </c>
      <c r="G61" s="6">
        <v>352786</v>
      </c>
      <c r="H61" s="37"/>
      <c r="I61" s="41"/>
      <c r="J61" s="51"/>
      <c r="K61" s="61"/>
      <c r="L61" s="67">
        <f t="shared" si="2"/>
        <v>52917.899999999994</v>
      </c>
      <c r="M61" s="72">
        <f t="shared" si="3"/>
        <v>299868.09999999998</v>
      </c>
      <c r="N61" s="24"/>
    </row>
    <row r="62" spans="2:14" ht="31" customHeight="1" thickBot="1" x14ac:dyDescent="0.4">
      <c r="B62" s="8" t="s">
        <v>63</v>
      </c>
      <c r="C62" s="4">
        <v>187517</v>
      </c>
      <c r="D62" s="10">
        <v>5</v>
      </c>
      <c r="E62" s="6">
        <v>93758.5</v>
      </c>
      <c r="F62" s="10">
        <v>5</v>
      </c>
      <c r="G62" s="6">
        <v>93758.5</v>
      </c>
      <c r="H62" s="37">
        <f t="shared" si="0"/>
        <v>14063.775000000001</v>
      </c>
      <c r="I62" s="41">
        <f t="shared" si="1"/>
        <v>79694.725000000006</v>
      </c>
      <c r="J62" s="48"/>
      <c r="K62" s="61"/>
      <c r="L62" s="67">
        <f t="shared" si="2"/>
        <v>14063.775000000001</v>
      </c>
      <c r="M62" s="72">
        <f t="shared" si="3"/>
        <v>79694.725000000006</v>
      </c>
      <c r="N62" s="24"/>
    </row>
    <row r="63" spans="2:14" ht="31" customHeight="1" thickBot="1" x14ac:dyDescent="0.4">
      <c r="B63" s="8" t="s">
        <v>64</v>
      </c>
      <c r="C63" s="4">
        <v>623940</v>
      </c>
      <c r="D63" s="10">
        <v>50</v>
      </c>
      <c r="E63" s="6">
        <v>623940</v>
      </c>
      <c r="F63" s="11"/>
      <c r="G63" s="7"/>
      <c r="H63" s="37">
        <f t="shared" si="0"/>
        <v>93591</v>
      </c>
      <c r="I63" s="41">
        <f t="shared" si="1"/>
        <v>530349</v>
      </c>
      <c r="J63" s="48"/>
      <c r="K63" s="60"/>
      <c r="L63" s="67">
        <f t="shared" si="2"/>
        <v>0</v>
      </c>
      <c r="M63" s="72">
        <f t="shared" si="3"/>
        <v>0</v>
      </c>
      <c r="N63" s="24"/>
    </row>
    <row r="64" spans="2:14" ht="31" customHeight="1" thickBot="1" x14ac:dyDescent="0.4">
      <c r="B64" s="8" t="s">
        <v>65</v>
      </c>
      <c r="C64" s="4">
        <v>23636.1</v>
      </c>
      <c r="D64" s="10">
        <v>3</v>
      </c>
      <c r="E64" s="6">
        <v>23636.1</v>
      </c>
      <c r="F64" s="11"/>
      <c r="G64" s="7"/>
      <c r="H64" s="37"/>
      <c r="I64" s="41"/>
      <c r="J64" s="52">
        <f>+E64/10*1.5</f>
        <v>3545.4149999999995</v>
      </c>
      <c r="K64" s="62">
        <f>+E64/10*8.5</f>
        <v>20090.684999999998</v>
      </c>
      <c r="L64" s="67">
        <f t="shared" si="2"/>
        <v>0</v>
      </c>
      <c r="M64" s="72">
        <f t="shared" si="3"/>
        <v>0</v>
      </c>
      <c r="N64" s="24">
        <f>+J64+K64</f>
        <v>23636.1</v>
      </c>
    </row>
    <row r="65" spans="2:14" ht="31" customHeight="1" thickBot="1" x14ac:dyDescent="0.4">
      <c r="B65" s="8" t="s">
        <v>66</v>
      </c>
      <c r="C65" s="4">
        <v>10455</v>
      </c>
      <c r="D65" s="10">
        <v>5</v>
      </c>
      <c r="E65" s="6">
        <v>5227.5</v>
      </c>
      <c r="F65" s="10">
        <v>5</v>
      </c>
      <c r="G65" s="6">
        <v>5227.5</v>
      </c>
      <c r="H65" s="37">
        <f t="shared" si="0"/>
        <v>784.125</v>
      </c>
      <c r="I65" s="41">
        <f t="shared" si="1"/>
        <v>4443.375</v>
      </c>
      <c r="J65" s="48"/>
      <c r="K65" s="61"/>
      <c r="L65" s="67">
        <f t="shared" si="2"/>
        <v>784.125</v>
      </c>
      <c r="M65" s="72">
        <f t="shared" si="3"/>
        <v>4443.375</v>
      </c>
      <c r="N65" s="24"/>
    </row>
    <row r="66" spans="2:14" ht="31" customHeight="1" thickBot="1" x14ac:dyDescent="0.4">
      <c r="B66" s="8" t="s">
        <v>67</v>
      </c>
      <c r="C66" s="4">
        <v>193622.5</v>
      </c>
      <c r="D66" s="10">
        <v>5</v>
      </c>
      <c r="E66" s="6">
        <v>193622.5</v>
      </c>
      <c r="F66" s="11"/>
      <c r="G66" s="7"/>
      <c r="H66" s="37">
        <f t="shared" si="0"/>
        <v>29043.375</v>
      </c>
      <c r="I66" s="41">
        <f t="shared" si="1"/>
        <v>164579.125</v>
      </c>
      <c r="J66" s="48"/>
      <c r="K66" s="60"/>
      <c r="L66" s="67">
        <f t="shared" si="2"/>
        <v>0</v>
      </c>
      <c r="M66" s="72">
        <f t="shared" si="3"/>
        <v>0</v>
      </c>
      <c r="N66" s="24"/>
    </row>
    <row r="67" spans="2:14" ht="31" customHeight="1" thickBot="1" x14ac:dyDescent="0.4">
      <c r="B67" s="8" t="s">
        <v>68</v>
      </c>
      <c r="C67" s="4">
        <v>21678.9</v>
      </c>
      <c r="D67" s="10">
        <v>3</v>
      </c>
      <c r="E67" s="6">
        <v>21678.9</v>
      </c>
      <c r="F67" s="11"/>
      <c r="G67" s="7"/>
      <c r="H67" s="37"/>
      <c r="I67" s="41"/>
      <c r="J67" s="53">
        <f>+E67/10*1.5</f>
        <v>3251.8350000000005</v>
      </c>
      <c r="K67" s="62">
        <f>+E67/10*8.5</f>
        <v>18427.065000000002</v>
      </c>
      <c r="L67" s="67">
        <f t="shared" si="2"/>
        <v>0</v>
      </c>
      <c r="M67" s="72">
        <f t="shared" si="3"/>
        <v>0</v>
      </c>
      <c r="N67" s="24">
        <f>+J67+K67</f>
        <v>21678.9</v>
      </c>
    </row>
    <row r="68" spans="2:14" ht="31" customHeight="1" thickBot="1" x14ac:dyDescent="0.4">
      <c r="B68" s="8" t="s">
        <v>69</v>
      </c>
      <c r="C68" s="4">
        <v>1162363.5</v>
      </c>
      <c r="D68" s="10">
        <v>10</v>
      </c>
      <c r="E68" s="6">
        <v>774909</v>
      </c>
      <c r="F68" s="10">
        <v>5</v>
      </c>
      <c r="G68" s="6">
        <v>387454.5</v>
      </c>
      <c r="H68" s="37">
        <f t="shared" ref="H68:H73" si="7">+E68/10*1.5</f>
        <v>116236.34999999999</v>
      </c>
      <c r="I68" s="41">
        <f t="shared" ref="I68:I73" si="8">+E68/10*8.5</f>
        <v>658672.64999999991</v>
      </c>
      <c r="J68" s="48"/>
      <c r="K68" s="61"/>
      <c r="L68" s="67">
        <f t="shared" si="2"/>
        <v>58118.174999999996</v>
      </c>
      <c r="M68" s="72">
        <f t="shared" si="3"/>
        <v>329336.32499999995</v>
      </c>
      <c r="N68" s="24"/>
    </row>
    <row r="69" spans="2:14" ht="31" customHeight="1" thickBot="1" x14ac:dyDescent="0.4">
      <c r="B69" s="8" t="s">
        <v>70</v>
      </c>
      <c r="C69" s="4">
        <v>6086409</v>
      </c>
      <c r="D69" s="10">
        <v>30</v>
      </c>
      <c r="E69" s="6">
        <v>6086409</v>
      </c>
      <c r="F69" s="11"/>
      <c r="G69" s="7"/>
      <c r="H69" s="37"/>
      <c r="I69" s="41"/>
      <c r="J69" s="53">
        <f>+E69/10*1.5</f>
        <v>912961.35000000009</v>
      </c>
      <c r="K69" s="59">
        <f>+E69/10*8.5</f>
        <v>5173447.6500000004</v>
      </c>
      <c r="L69" s="67">
        <f t="shared" ref="L69:L73" si="9">+G69/10*1.5</f>
        <v>0</v>
      </c>
      <c r="M69" s="72">
        <f t="shared" ref="M69:M73" si="10">+G69/10*8.5</f>
        <v>0</v>
      </c>
      <c r="N69" s="24">
        <f>+J69+K69</f>
        <v>6086409</v>
      </c>
    </row>
    <row r="70" spans="2:14" ht="31" customHeight="1" thickBot="1" x14ac:dyDescent="0.4">
      <c r="B70" s="8" t="s">
        <v>71</v>
      </c>
      <c r="C70" s="4">
        <v>4070936</v>
      </c>
      <c r="D70" s="10">
        <v>20</v>
      </c>
      <c r="E70" s="6">
        <v>4070936</v>
      </c>
      <c r="F70" s="11"/>
      <c r="G70" s="7"/>
      <c r="H70" s="37"/>
      <c r="I70" s="41"/>
      <c r="J70" s="53">
        <f>+E70/10*1.5</f>
        <v>610640.39999999991</v>
      </c>
      <c r="K70" s="59">
        <f>+E70/10*8.5</f>
        <v>3460295.5999999996</v>
      </c>
      <c r="L70" s="67">
        <f t="shared" si="9"/>
        <v>0</v>
      </c>
      <c r="M70" s="72">
        <f t="shared" si="10"/>
        <v>0</v>
      </c>
      <c r="N70" s="24">
        <f>+J70+K70</f>
        <v>4070935.9999999995</v>
      </c>
    </row>
    <row r="71" spans="2:14" ht="31" customHeight="1" thickBot="1" x14ac:dyDescent="0.4">
      <c r="B71" s="8" t="s">
        <v>72</v>
      </c>
      <c r="C71" s="4">
        <v>133168.79999999999</v>
      </c>
      <c r="D71" s="10">
        <v>1</v>
      </c>
      <c r="E71" s="6">
        <v>133168.79999999999</v>
      </c>
      <c r="F71" s="11"/>
      <c r="G71" s="7"/>
      <c r="H71" s="37">
        <f t="shared" si="7"/>
        <v>19975.32</v>
      </c>
      <c r="I71" s="41">
        <f t="shared" si="8"/>
        <v>113193.48</v>
      </c>
      <c r="J71" s="48"/>
      <c r="K71" s="60"/>
      <c r="L71" s="67">
        <f t="shared" si="9"/>
        <v>0</v>
      </c>
      <c r="M71" s="72">
        <f t="shared" si="10"/>
        <v>0</v>
      </c>
      <c r="N71" s="24"/>
    </row>
    <row r="72" spans="2:14" ht="31" customHeight="1" thickBot="1" x14ac:dyDescent="0.4">
      <c r="B72" s="8" t="s">
        <v>73</v>
      </c>
      <c r="C72" s="4">
        <v>11825928</v>
      </c>
      <c r="D72" s="10">
        <v>20</v>
      </c>
      <c r="E72" s="6">
        <v>11825928</v>
      </c>
      <c r="F72" s="11"/>
      <c r="G72" s="7"/>
      <c r="H72" s="37">
        <f t="shared" si="7"/>
        <v>1773889.2000000002</v>
      </c>
      <c r="I72" s="41">
        <f t="shared" si="8"/>
        <v>10052038.800000001</v>
      </c>
      <c r="J72" s="48"/>
      <c r="K72" s="60"/>
      <c r="L72" s="67">
        <f t="shared" si="9"/>
        <v>0</v>
      </c>
      <c r="M72" s="72">
        <f t="shared" si="10"/>
        <v>0</v>
      </c>
      <c r="N72" s="24"/>
    </row>
    <row r="73" spans="2:14" ht="31" customHeight="1" thickBot="1" x14ac:dyDescent="0.4">
      <c r="B73" s="8" t="s">
        <v>74</v>
      </c>
      <c r="C73" s="4">
        <v>9159801</v>
      </c>
      <c r="D73" s="10">
        <v>10</v>
      </c>
      <c r="E73" s="6">
        <v>9159801</v>
      </c>
      <c r="F73" s="11"/>
      <c r="G73" s="7"/>
      <c r="H73" s="37">
        <f t="shared" si="7"/>
        <v>1373970.15</v>
      </c>
      <c r="I73" s="41">
        <f t="shared" si="8"/>
        <v>7785830.8499999996</v>
      </c>
      <c r="J73" s="48"/>
      <c r="K73" s="60"/>
      <c r="L73" s="67">
        <f t="shared" si="9"/>
        <v>0</v>
      </c>
      <c r="M73" s="72">
        <f t="shared" si="10"/>
        <v>0</v>
      </c>
      <c r="N73" s="24"/>
    </row>
    <row r="74" spans="2:14" ht="31" customHeight="1" thickBot="1" x14ac:dyDescent="0.4">
      <c r="B74" s="2" t="s">
        <v>75</v>
      </c>
      <c r="C74" s="4">
        <v>3052267581.9000001</v>
      </c>
      <c r="D74" s="13"/>
      <c r="E74" s="6">
        <v>2717421709.4000001</v>
      </c>
      <c r="F74" s="5"/>
      <c r="G74" s="6">
        <v>334845872.5</v>
      </c>
      <c r="H74" s="38">
        <f>SUM(H3:H73)</f>
        <v>380877743.45999998</v>
      </c>
      <c r="I74" s="42">
        <f>SUM(I3:I73)</f>
        <v>2158307212.9400001</v>
      </c>
      <c r="J74" s="54">
        <f>SUM(J9:J73)</f>
        <v>26735512.949999999</v>
      </c>
      <c r="K74" s="63">
        <f>SUM(K9:K73)</f>
        <v>151501240.05000001</v>
      </c>
      <c r="L74" s="68">
        <f>SUM(L4:L73)</f>
        <v>50226880.874999993</v>
      </c>
      <c r="M74" s="73">
        <f>SUM(M4:M73)</f>
        <v>284618991.62500012</v>
      </c>
    </row>
    <row r="75" spans="2:14" ht="31" customHeight="1" thickBot="1" x14ac:dyDescent="0.4">
      <c r="B75" s="2" t="s">
        <v>76</v>
      </c>
      <c r="C75" s="4">
        <v>305226758.19</v>
      </c>
      <c r="D75" s="13"/>
      <c r="E75" s="6">
        <v>271742170.94</v>
      </c>
      <c r="F75" s="5"/>
      <c r="G75" s="6">
        <v>33484587.25</v>
      </c>
      <c r="H75" s="39">
        <f t="shared" ref="H75:M75" si="11">+H74*10%</f>
        <v>38087774.346000001</v>
      </c>
      <c r="I75" s="43">
        <f t="shared" si="11"/>
        <v>215830721.29400003</v>
      </c>
      <c r="J75" s="55">
        <f t="shared" si="11"/>
        <v>2673551.2949999999</v>
      </c>
      <c r="K75" s="64">
        <f t="shared" si="11"/>
        <v>15150124.005000003</v>
      </c>
      <c r="L75" s="69">
        <f t="shared" si="11"/>
        <v>5022688.0874999994</v>
      </c>
      <c r="M75" s="74">
        <f t="shared" si="11"/>
        <v>28461899.162500013</v>
      </c>
    </row>
    <row r="76" spans="2:14" ht="31" customHeight="1" thickBot="1" x14ac:dyDescent="0.4">
      <c r="B76" s="2" t="s">
        <v>77</v>
      </c>
      <c r="C76" s="4">
        <v>57993084.060000002</v>
      </c>
      <c r="D76" s="13"/>
      <c r="E76" s="6">
        <v>51631012.479999997</v>
      </c>
      <c r="F76" s="5"/>
      <c r="G76" s="6">
        <v>6362071.5800000001</v>
      </c>
      <c r="H76" s="39">
        <f t="shared" ref="H76:M76" si="12">+H75*19%</f>
        <v>7236677.12574</v>
      </c>
      <c r="I76" s="43">
        <f t="shared" si="12"/>
        <v>41007837.045860007</v>
      </c>
      <c r="J76" s="55">
        <f t="shared" si="12"/>
        <v>507974.74605000002</v>
      </c>
      <c r="K76" s="64">
        <f t="shared" si="12"/>
        <v>2878523.5609500008</v>
      </c>
      <c r="L76" s="69">
        <f t="shared" si="12"/>
        <v>954310.7366249999</v>
      </c>
      <c r="M76" s="74">
        <f t="shared" si="12"/>
        <v>5407760.8408750026</v>
      </c>
    </row>
    <row r="77" spans="2:14" ht="31" customHeight="1" thickBot="1" x14ac:dyDescent="0.4">
      <c r="B77" s="14" t="s">
        <v>78</v>
      </c>
      <c r="C77" s="15">
        <f>+C74+C75+C76</f>
        <v>3415487424.1500001</v>
      </c>
      <c r="D77" s="13"/>
      <c r="E77" s="16">
        <v>3040794892.8200002</v>
      </c>
      <c r="F77" s="5"/>
      <c r="G77" s="16">
        <v>374692531.32999998</v>
      </c>
      <c r="H77" s="40">
        <f t="shared" ref="H77:M77" si="13">+H74+H75+H76</f>
        <v>426202194.93173999</v>
      </c>
      <c r="I77" s="44">
        <f t="shared" si="13"/>
        <v>2415145771.27986</v>
      </c>
      <c r="J77" s="56">
        <f t="shared" si="13"/>
        <v>29917038.991049998</v>
      </c>
      <c r="K77" s="65">
        <f t="shared" si="13"/>
        <v>169529887.61595002</v>
      </c>
      <c r="L77" s="70">
        <f t="shared" si="13"/>
        <v>56203879.699124992</v>
      </c>
      <c r="M77" s="75">
        <f t="shared" si="13"/>
        <v>318488651.62837517</v>
      </c>
      <c r="N77" s="24"/>
    </row>
    <row r="78" spans="2:14" ht="31" customHeight="1" x14ac:dyDescent="0.35">
      <c r="E78" s="36"/>
      <c r="H78" s="31">
        <f>+H77+I77+J77+K77</f>
        <v>3040794892.8185997</v>
      </c>
      <c r="I78" s="31"/>
      <c r="J78" s="3"/>
      <c r="K78" s="29"/>
      <c r="L78" s="26">
        <f>+L77+M77</f>
        <v>374692531.32750016</v>
      </c>
      <c r="M78" s="3"/>
    </row>
    <row r="79" spans="2:14" ht="31" customHeight="1" x14ac:dyDescent="0.35">
      <c r="E79" s="23"/>
      <c r="H79" s="28"/>
      <c r="J79" s="28"/>
      <c r="L79" s="28"/>
    </row>
    <row r="80" spans="2:14" ht="31" customHeight="1" thickBot="1" x14ac:dyDescent="0.4">
      <c r="J80" s="27">
        <f>+H78+L78</f>
        <v>3415487424.1461</v>
      </c>
      <c r="L80" s="25"/>
    </row>
    <row r="81" spans="2:10" ht="31" customHeight="1" thickBot="1" x14ac:dyDescent="0.4">
      <c r="B81" s="17" t="s">
        <v>79</v>
      </c>
      <c r="C81" s="18" t="s">
        <v>80</v>
      </c>
      <c r="D81" s="18" t="s">
        <v>81</v>
      </c>
      <c r="E81" s="18" t="s">
        <v>82</v>
      </c>
      <c r="F81" s="18" t="s">
        <v>83</v>
      </c>
      <c r="G81" s="18" t="s">
        <v>84</v>
      </c>
      <c r="H81" s="18" t="s">
        <v>85</v>
      </c>
    </row>
    <row r="82" spans="2:10" ht="31" customHeight="1" thickBot="1" x14ac:dyDescent="0.4">
      <c r="B82" s="19">
        <v>6330</v>
      </c>
      <c r="C82" s="20">
        <v>2024</v>
      </c>
      <c r="D82" s="20" t="s">
        <v>86</v>
      </c>
      <c r="E82" s="20" t="s">
        <v>87</v>
      </c>
      <c r="F82" s="21">
        <v>522016355</v>
      </c>
      <c r="G82" s="4">
        <v>426202195</v>
      </c>
      <c r="H82" s="4">
        <f>+F82-G82</f>
        <v>95814160</v>
      </c>
    </row>
    <row r="83" spans="2:10" ht="31" customHeight="1" thickBot="1" x14ac:dyDescent="0.4">
      <c r="B83" s="19">
        <v>6334</v>
      </c>
      <c r="C83" s="20">
        <v>2024</v>
      </c>
      <c r="D83" s="20" t="s">
        <v>86</v>
      </c>
      <c r="E83" s="20" t="s">
        <v>88</v>
      </c>
      <c r="F83" s="21">
        <v>33730710</v>
      </c>
      <c r="G83" s="4">
        <v>29917039</v>
      </c>
      <c r="H83" s="4">
        <f t="shared" ref="H83:H87" si="14">+F83-G83</f>
        <v>3813671</v>
      </c>
    </row>
    <row r="84" spans="2:10" ht="31" customHeight="1" thickBot="1" x14ac:dyDescent="0.4">
      <c r="B84" s="19">
        <v>6397</v>
      </c>
      <c r="C84" s="5">
        <v>2024</v>
      </c>
      <c r="D84" s="5" t="s">
        <v>89</v>
      </c>
      <c r="E84" s="5" t="s">
        <v>87</v>
      </c>
      <c r="F84" s="21">
        <v>67103951</v>
      </c>
      <c r="G84" s="21">
        <v>56203880</v>
      </c>
      <c r="H84" s="4">
        <f t="shared" si="14"/>
        <v>10900071</v>
      </c>
    </row>
    <row r="85" spans="2:10" ht="31" customHeight="1" thickBot="1" x14ac:dyDescent="0.4">
      <c r="B85" s="19">
        <v>12</v>
      </c>
      <c r="C85" s="5">
        <v>2525</v>
      </c>
      <c r="D85" s="20" t="s">
        <v>86</v>
      </c>
      <c r="E85" s="20" t="s">
        <v>88</v>
      </c>
      <c r="F85" s="21">
        <v>185160018</v>
      </c>
      <c r="G85" s="4">
        <v>169529888</v>
      </c>
      <c r="H85" s="4">
        <f t="shared" si="14"/>
        <v>15630130</v>
      </c>
    </row>
    <row r="86" spans="2:10" ht="31" customHeight="1" thickBot="1" x14ac:dyDescent="0.4">
      <c r="B86" s="19">
        <v>13</v>
      </c>
      <c r="C86" s="5">
        <v>2025</v>
      </c>
      <c r="D86" s="20" t="s">
        <v>86</v>
      </c>
      <c r="E86" s="20" t="s">
        <v>87</v>
      </c>
      <c r="F86" s="21">
        <v>2865535871</v>
      </c>
      <c r="G86" s="4">
        <v>2415145771</v>
      </c>
      <c r="H86" s="4">
        <f t="shared" si="14"/>
        <v>450390100</v>
      </c>
    </row>
    <row r="87" spans="2:10" ht="31" customHeight="1" thickBot="1" x14ac:dyDescent="0.4">
      <c r="B87" s="19">
        <v>17</v>
      </c>
      <c r="C87" s="5">
        <v>2025</v>
      </c>
      <c r="D87" s="5" t="s">
        <v>89</v>
      </c>
      <c r="E87" s="5" t="s">
        <v>87</v>
      </c>
      <c r="F87" s="21">
        <v>368357763</v>
      </c>
      <c r="G87" s="4">
        <v>318488652</v>
      </c>
      <c r="H87" s="4">
        <f t="shared" si="14"/>
        <v>49869111</v>
      </c>
    </row>
    <row r="88" spans="2:10" ht="31" customHeight="1" thickBot="1" x14ac:dyDescent="0.4">
      <c r="B88" s="33" t="s">
        <v>90</v>
      </c>
      <c r="C88" s="34"/>
      <c r="D88" s="34"/>
      <c r="E88" s="35"/>
      <c r="F88" s="22">
        <v>4041904668</v>
      </c>
      <c r="G88" s="15">
        <f>+G82+G83+G84+G85+G86+G87</f>
        <v>3415487425</v>
      </c>
      <c r="H88" s="15">
        <f>+H82+H83+H84+H85+H86+H87</f>
        <v>626417243</v>
      </c>
      <c r="J88" s="30"/>
    </row>
    <row r="90" spans="2:10" ht="31" customHeight="1" x14ac:dyDescent="0.35">
      <c r="G90" s="29">
        <f>+G82+G83+G85+G86</f>
        <v>3040794893</v>
      </c>
      <c r="H90" s="30">
        <f>+G88+H88</f>
        <v>4041904668</v>
      </c>
    </row>
  </sheetData>
  <mergeCells count="1">
    <mergeCell ref="B88:E88"/>
  </mergeCells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FC467963F1104D8F3BDFBC73242872" ma:contentTypeVersion="17" ma:contentTypeDescription="Crear nuevo documento." ma:contentTypeScope="" ma:versionID="9fab02e09dfb3e6d157def770038e202">
  <xsd:schema xmlns:xsd="http://www.w3.org/2001/XMLSchema" xmlns:xs="http://www.w3.org/2001/XMLSchema" xmlns:p="http://schemas.microsoft.com/office/2006/metadata/properties" xmlns:ns2="8beb58c8-99f7-4ab5-b19f-8785418d891a" xmlns:ns3="114381e8-2157-48e5-8e4c-f6eb13d65076" targetNamespace="http://schemas.microsoft.com/office/2006/metadata/properties" ma:root="true" ma:fieldsID="1356f95dd1184905c657a50238713ad0" ns2:_="" ns3:_="">
    <xsd:import namespace="8beb58c8-99f7-4ab5-b19f-8785418d891a"/>
    <xsd:import namespace="114381e8-2157-48e5-8e4c-f6eb13d65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b58c8-99f7-4ab5-b19f-8785418d89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00797eea-8358-47d8-b969-3b387de3c5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381e8-2157-48e5-8e4c-f6eb13d650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5c91480-7b60-4142-aceb-ef495fc5282d}" ma:internalName="TaxCatchAll" ma:showField="CatchAllData" ma:web="114381e8-2157-48e5-8e4c-f6eb13d65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eb58c8-99f7-4ab5-b19f-8785418d891a">
      <Terms xmlns="http://schemas.microsoft.com/office/infopath/2007/PartnerControls"/>
    </lcf76f155ced4ddcb4097134ff3c332f>
    <TaxCatchAll xmlns="114381e8-2157-48e5-8e4c-f6eb13d65076" xsi:nil="true"/>
  </documentManagement>
</p:properties>
</file>

<file path=customXml/itemProps1.xml><?xml version="1.0" encoding="utf-8"?>
<ds:datastoreItem xmlns:ds="http://schemas.openxmlformats.org/officeDocument/2006/customXml" ds:itemID="{BD1BBBE3-AAA3-4269-B68F-F867E82BE80A}"/>
</file>

<file path=customXml/itemProps2.xml><?xml version="1.0" encoding="utf-8"?>
<ds:datastoreItem xmlns:ds="http://schemas.openxmlformats.org/officeDocument/2006/customXml" ds:itemID="{19542E83-D6EB-4D34-A1EA-FF5748B8C3C9}"/>
</file>

<file path=customXml/itemProps3.xml><?xml version="1.0" encoding="utf-8"?>
<ds:datastoreItem xmlns:ds="http://schemas.openxmlformats.org/officeDocument/2006/customXml" ds:itemID="{F4EE7FB3-DC1E-48F3-8C0C-F312306D4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Ramiro Medellin Bohorquez</dc:creator>
  <cp:lastModifiedBy>Lyda Johanna, Gomez Gonzalez</cp:lastModifiedBy>
  <cp:lastPrinted>2024-11-13T19:54:15Z</cp:lastPrinted>
  <dcterms:created xsi:type="dcterms:W3CDTF">2024-11-13T17:35:16Z</dcterms:created>
  <dcterms:modified xsi:type="dcterms:W3CDTF">2024-11-13T22:05:40Z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0x010100B0FC467963F1104D8F3BDFBC73242872</vt:lpwstr>
  </property>
</Properties>
</file>