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unidadvictimas-my.sharepoint.com/personal/jaime_pacheco_unidadvictimas_gov_co/Documents/Documentos/PROYECTO UARIV/PROVEEDOR WAN/FACTURACION MC CONEC IV 2025/3.ABRIL/"/>
    </mc:Choice>
  </mc:AlternateContent>
  <xr:revisionPtr revIDLastSave="18" documentId="11_DFE58C09A3CE06DC56E4C6CAB104DF1F90A6EE46" xr6:coauthVersionLast="47" xr6:coauthVersionMax="47" xr10:uidLastSave="{9122C31F-6A50-41DA-AD5B-95784789D225}"/>
  <bookViews>
    <workbookView xWindow="-120" yWindow="-120" windowWidth="29040" windowHeight="15720" xr2:uid="{00000000-000D-0000-FFFF-FFFF00000000}"/>
  </bookViews>
  <sheets>
    <sheet name="DETALLE DE COSTO.ABR.2025" sheetId="1" r:id="rId1"/>
    <sheet name="SERVICIOS INSTALADOS Y PENDIENT" sheetId="4" r:id="rId2"/>
    <sheet name="Desc.ANS.ABR_2025" sheetId="2" r:id="rId3"/>
    <sheet name="Espec.ANS -AMP" sheetId="3" r:id="rId4"/>
  </sheets>
  <definedNames>
    <definedName name="_xlnm._FilterDatabase" localSheetId="0" hidden="1">'DETALLE DE COSTO.ABR.2025'!$A$3:$S$67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5" i="1" l="1"/>
  <c r="R60" i="1"/>
  <c r="N5" i="2"/>
  <c r="R13" i="1"/>
  <c r="R27" i="1"/>
  <c r="R33" i="1"/>
  <c r="N6" i="2" l="1"/>
  <c r="R5" i="1"/>
  <c r="Q60" i="1"/>
  <c r="P60" i="1"/>
  <c r="P61" i="1" s="1"/>
  <c r="P62" i="1" s="1"/>
  <c r="R50" i="1"/>
  <c r="R7" i="1"/>
  <c r="R6" i="1"/>
  <c r="R8" i="1"/>
  <c r="R9" i="1"/>
  <c r="R10" i="1"/>
  <c r="R11" i="1"/>
  <c r="R12" i="1"/>
  <c r="R14" i="1"/>
  <c r="R15" i="1"/>
  <c r="R16" i="1"/>
  <c r="R17" i="1"/>
  <c r="R18" i="1"/>
  <c r="R19" i="1"/>
  <c r="R20" i="1"/>
  <c r="R21" i="1"/>
  <c r="R22" i="1"/>
  <c r="R23" i="1"/>
  <c r="R24" i="1"/>
  <c r="R25" i="1"/>
  <c r="R26" i="1"/>
  <c r="R28" i="1"/>
  <c r="R29" i="1"/>
  <c r="R30" i="1"/>
  <c r="R31" i="1"/>
  <c r="R32" i="1"/>
  <c r="R34" i="1"/>
  <c r="R35" i="1"/>
  <c r="R36" i="1"/>
  <c r="R37" i="1"/>
  <c r="R38" i="1"/>
  <c r="R39" i="1"/>
  <c r="R40" i="1"/>
  <c r="R41" i="1"/>
  <c r="R42" i="1"/>
  <c r="R43" i="1"/>
  <c r="R44" i="1"/>
  <c r="R45" i="1"/>
  <c r="R46" i="1"/>
  <c r="R47" i="1"/>
  <c r="R48" i="1"/>
  <c r="R49" i="1"/>
  <c r="R51" i="1"/>
  <c r="R52" i="1"/>
  <c r="R53" i="1"/>
  <c r="R54" i="1"/>
  <c r="R55" i="1"/>
  <c r="R56" i="1"/>
  <c r="R57" i="1"/>
  <c r="R58" i="1"/>
  <c r="R59" i="1"/>
  <c r="R4" i="1"/>
  <c r="Q61" i="1" l="1"/>
  <c r="Q62" i="1" s="1"/>
  <c r="C67" i="1"/>
  <c r="D71" i="1" s="1"/>
  <c r="E66" i="1"/>
  <c r="F66" i="1" s="1"/>
  <c r="E65" i="1"/>
  <c r="F65" i="1" s="1"/>
  <c r="E64" i="1"/>
  <c r="D66" i="1"/>
  <c r="D65" i="1"/>
  <c r="D64" i="1"/>
  <c r="B67" i="1"/>
  <c r="W8" i="2"/>
  <c r="N8" i="2"/>
  <c r="K8" i="2"/>
  <c r="L8" i="2"/>
  <c r="W7" i="2"/>
  <c r="N7" i="2"/>
  <c r="K7" i="2"/>
  <c r="L7" i="2" s="1"/>
  <c r="W6" i="2"/>
  <c r="K6" i="2"/>
  <c r="L6" i="2"/>
  <c r="W5" i="2"/>
  <c r="K5" i="2"/>
  <c r="L5" i="2" s="1"/>
  <c r="S4" i="2"/>
  <c r="P5" i="2" l="1"/>
  <c r="S5" i="2" s="1"/>
  <c r="P8" i="2"/>
  <c r="S8" i="2" s="1"/>
  <c r="P6" i="2"/>
  <c r="S6" i="2" s="1"/>
  <c r="P7" i="2"/>
  <c r="S7" i="2" s="1"/>
  <c r="W9" i="2"/>
  <c r="W10" i="2" s="1"/>
  <c r="E67" i="1"/>
  <c r="E71" i="1" s="1"/>
  <c r="E75" i="1" s="1"/>
  <c r="D67" i="1"/>
  <c r="F64" i="1"/>
  <c r="F67" i="1" s="1"/>
  <c r="W11" i="2" l="1"/>
  <c r="R61" i="1"/>
  <c r="R62" i="1" s="1"/>
</calcChain>
</file>

<file path=xl/sharedStrings.xml><?xml version="1.0" encoding="utf-8"?>
<sst xmlns="http://schemas.openxmlformats.org/spreadsheetml/2006/main" count="729" uniqueCount="271">
  <si>
    <t>ITEM</t>
  </si>
  <si>
    <t>CIUDAD</t>
  </si>
  <si>
    <t>No</t>
  </si>
  <si>
    <t>ID SERVICIO</t>
  </si>
  <si>
    <t>CODIGO DEL SERVICIO</t>
  </si>
  <si>
    <t>NIVEL</t>
  </si>
  <si>
    <t>TIPO</t>
  </si>
  <si>
    <t>ANCHO DE BANDA</t>
  </si>
  <si>
    <t>DIRECCION</t>
  </si>
  <si>
    <t xml:space="preserve">PRODUCTO </t>
  </si>
  <si>
    <t>ANS OBJETIVO</t>
  </si>
  <si>
    <t>ANS PERIODO</t>
  </si>
  <si>
    <t>INCIDENTES</t>
  </si>
  <si>
    <t>TICKET No.</t>
  </si>
  <si>
    <t xml:space="preserve">VALOR BASE MES </t>
  </si>
  <si>
    <t>DESCUENTO POR ANS</t>
  </si>
  <si>
    <t>OBSERVACION</t>
  </si>
  <si>
    <t>Bogotá - San Cayetano</t>
  </si>
  <si>
    <t xml:space="preserve"> ID123/ID124</t>
  </si>
  <si>
    <t>S1-N-CT-1-30</t>
  </si>
  <si>
    <t>Oro</t>
  </si>
  <si>
    <t>INTERNET</t>
  </si>
  <si>
    <t>Carrera 85d # 46a -96 San Cayetano</t>
  </si>
  <si>
    <t>SERVICIO PENDI BCK</t>
  </si>
  <si>
    <t>Puerto Carreño</t>
  </si>
  <si>
    <t>S1-N-CS-10-4</t>
  </si>
  <si>
    <t>Bronce</t>
  </si>
  <si>
    <t>Carrera 5  # 18-69 Locales 7 y 8, Barrio Centro</t>
  </si>
  <si>
    <t>Enlaces de Conectividad Satelital - Enlace a Internet Satelital - Orbita Baja - Zona 4 - Bronce - NA - 100Mbps - 12Mbps - Best Effort - NA - Mes - CANTIDAD: 1</t>
  </si>
  <si>
    <t xml:space="preserve">Puerto Inírida </t>
  </si>
  <si>
    <t>Calle 18 # 9 - 80/84, Barrio Los Comuneros</t>
  </si>
  <si>
    <t>Mitú</t>
  </si>
  <si>
    <t>Carrera 13a # 15a-87, Hotel Mitú Real</t>
  </si>
  <si>
    <t>CRAV - Apartadó</t>
  </si>
  <si>
    <t>S1-N-CT-1-212</t>
  </si>
  <si>
    <t>Plata</t>
  </si>
  <si>
    <t>Carrera 94 # 100-75 BLOQUE 1, Barrio Obrero Detrás de la Guardería Oro Verde</t>
  </si>
  <si>
    <t>CRAV - Valledupar</t>
  </si>
  <si>
    <t>ID129</t>
  </si>
  <si>
    <t>S1-N-CT-1-146</t>
  </si>
  <si>
    <t>Calle 20 # 11-105, Barrio La Granja</t>
  </si>
  <si>
    <t>CRAV - Villavicencio</t>
  </si>
  <si>
    <t>ID130</t>
  </si>
  <si>
    <t>Carrera 21 sur Vía Granja Campo Alegre Junto a la Policía Metropolitana</t>
  </si>
  <si>
    <t>CRAV- Quibdó</t>
  </si>
  <si>
    <t>ID131/ID132</t>
  </si>
  <si>
    <t>S1-N-CT-1-179</t>
  </si>
  <si>
    <t>Carrera 6 con 31 Esquina # 37-14 Barrio Cesar Conto - frente Rincón Vallenato  CRAV ATRATO</t>
  </si>
  <si>
    <t>Bogotá - MPLS</t>
  </si>
  <si>
    <t>ID133/ID134</t>
  </si>
  <si>
    <t>S1-N-CT-2-29</t>
  </si>
  <si>
    <t>DATOS</t>
  </si>
  <si>
    <t>BOGOTA - UP</t>
  </si>
  <si>
    <t>S1-N-CT-2-20</t>
  </si>
  <si>
    <t>Calle 53 #13-27 Piso 9, Edificio Minjunsticia</t>
  </si>
  <si>
    <t>Apartadó</t>
  </si>
  <si>
    <t>S1-N-CT-2-80</t>
  </si>
  <si>
    <t>Av. Carrera 100 # 77-272 Edificio Complex 37, kilómetro 1 vía Carepa, local 102</t>
  </si>
  <si>
    <t>Arauca</t>
  </si>
  <si>
    <t>ID139/ID140</t>
  </si>
  <si>
    <t xml:space="preserve">Carrera 28 # 19-61, Barrio la Esperanza </t>
  </si>
  <si>
    <t>Armenia</t>
  </si>
  <si>
    <t>ID141</t>
  </si>
  <si>
    <t>Calle 3 Norte # 13-55 Barrio Alcázar</t>
  </si>
  <si>
    <t>Barrancabermeja</t>
  </si>
  <si>
    <t>ID142/ID143</t>
  </si>
  <si>
    <t>S1-N-CT-2-14</t>
  </si>
  <si>
    <t>Transversal 49a # 10-01, Oficinas 503, 504, 408, Edificio Terzzeto Living Center</t>
  </si>
  <si>
    <t>Barranquilla</t>
  </si>
  <si>
    <t>ID144</t>
  </si>
  <si>
    <t>S1-N-CT-2-146</t>
  </si>
  <si>
    <t>Carrera 58 # 64 - 102,  Barrio Prado</t>
  </si>
  <si>
    <t>Bucaramanga</t>
  </si>
  <si>
    <t>ID145</t>
  </si>
  <si>
    <t>S1-N-CT-2-179</t>
  </si>
  <si>
    <t>Carrera 27 # 36 - 14 Oficina 901, Edificio Sura Bucaramanga</t>
  </si>
  <si>
    <t>Cali</t>
  </si>
  <si>
    <t>ID146</t>
  </si>
  <si>
    <t>Calle 16 Norte # 9N-44/50, Barrio Granada</t>
  </si>
  <si>
    <t>Cartagena</t>
  </si>
  <si>
    <t>Carrera 19 # 26 -29, 3er Callejón, Barrio Manga, Diagonal Olímpica Estéreo</t>
  </si>
  <si>
    <t>Cúcuta</t>
  </si>
  <si>
    <t>ID150</t>
  </si>
  <si>
    <t>Calle 11 # 0-66, Edificio Altamira Oficina 301, Barrio la Playa</t>
  </si>
  <si>
    <t>Florencia</t>
  </si>
  <si>
    <t>S1-N-CT-2-47</t>
  </si>
  <si>
    <t>Calle 13B # 5-85, a la vuelta de la iglesia casa sobre la roca</t>
  </si>
  <si>
    <t>Ibagué</t>
  </si>
  <si>
    <t>ID 153</t>
  </si>
  <si>
    <t>Carrera 4B # 36-15, Barrio Cádiz.</t>
  </si>
  <si>
    <t>Manizales</t>
  </si>
  <si>
    <t>ID 154</t>
  </si>
  <si>
    <t>Calle 51 # 22A-24, Local 4 Y 5, Edificio  plaza 51</t>
  </si>
  <si>
    <t>Medellín</t>
  </si>
  <si>
    <t>S1-N-CT-2-16</t>
  </si>
  <si>
    <t>Calle 49 # 50-21 Pisos 14 y 15, Edificio El Café</t>
  </si>
  <si>
    <t>Mocoa</t>
  </si>
  <si>
    <t>S1-N-CT-2-212</t>
  </si>
  <si>
    <t>Carrera 9 # 21-108, Avenida Colombia, Hotel samay</t>
  </si>
  <si>
    <t>Montería</t>
  </si>
  <si>
    <t>ID158</t>
  </si>
  <si>
    <t>Calle 64 # 8A 56, Barrio La Castellana</t>
  </si>
  <si>
    <t>Neiva</t>
  </si>
  <si>
    <t>ID159</t>
  </si>
  <si>
    <t>Calle 11 # 3-41, Barrio Centro</t>
  </si>
  <si>
    <t>Pasto</t>
  </si>
  <si>
    <t>Calle 18 # 40-78, Edificio WORK Piso 3 y 4, Barrio Pandiaco</t>
  </si>
  <si>
    <t>Pereira</t>
  </si>
  <si>
    <t>ID87</t>
  </si>
  <si>
    <t>Calle 19 # 8 - 34, Piso 10, Oficinas 1005-1006, Edificio corporación Financiera de Occidente</t>
  </si>
  <si>
    <t>Popayán</t>
  </si>
  <si>
    <t>ID88</t>
  </si>
  <si>
    <t>Calle 13 Norte # 8N-12, Barrio el Recuerdo</t>
  </si>
  <si>
    <t>Quibdó</t>
  </si>
  <si>
    <t>ID89/ID90</t>
  </si>
  <si>
    <t>Carrera 7 # 26-50, Tercer Piso, Nivel 301, Edificio Martinez Andrade, Barrio Alameda Reyes</t>
  </si>
  <si>
    <t>Riohacha</t>
  </si>
  <si>
    <t>ID91</t>
  </si>
  <si>
    <t>Calle 12A  # 12 -77, Piso 1, Barrio Libertador</t>
  </si>
  <si>
    <t>San José del Guaviare</t>
  </si>
  <si>
    <t>ID92</t>
  </si>
  <si>
    <t xml:space="preserve">Avenida Los Colonizadores # 29-91. Lote 1, Barrio 20 de Julio </t>
  </si>
  <si>
    <t>Santa Marta</t>
  </si>
  <si>
    <t>ID93</t>
  </si>
  <si>
    <t>Calle 24 # 3 - 99, Of. 1505, Edificio Banco de Bogotá</t>
  </si>
  <si>
    <t>Sincelejo</t>
  </si>
  <si>
    <t>ID94/ID95</t>
  </si>
  <si>
    <t>Carrera 17 # 22 – 51 Centro Piso 1 y 2.</t>
  </si>
  <si>
    <t>Tunja</t>
  </si>
  <si>
    <t>ID96</t>
  </si>
  <si>
    <t>Transversal 9B # 28A-29 Casa 3, Barrio Maldonado</t>
  </si>
  <si>
    <t>Valledupar</t>
  </si>
  <si>
    <t>ID97/ID98</t>
  </si>
  <si>
    <t>Carrera 10 # 14-62, Barrio Obrero Antiguo fundación carboandes</t>
  </si>
  <si>
    <t>Villavicencio</t>
  </si>
  <si>
    <t>ID99</t>
  </si>
  <si>
    <t>Calle 19 # 39 -24, Barrio Camoa</t>
  </si>
  <si>
    <t>Yopal</t>
  </si>
  <si>
    <t>ID100</t>
  </si>
  <si>
    <t>Transversal 18 # 7-05 Piso 7, Edificio Sole</t>
  </si>
  <si>
    <t>S1-N-CT-4-371</t>
  </si>
  <si>
    <t>NA</t>
  </si>
  <si>
    <t>ID102</t>
  </si>
  <si>
    <t>S1-N-CT-4-519</t>
  </si>
  <si>
    <t>ID103/ID115</t>
  </si>
  <si>
    <t>S1-N-CT-4-355</t>
  </si>
  <si>
    <t>ID104</t>
  </si>
  <si>
    <t>ID106</t>
  </si>
  <si>
    <t>S1-N-CT-4-469</t>
  </si>
  <si>
    <t>S1-N-CT-4-437</t>
  </si>
  <si>
    <t>S1-N-CT-4-357</t>
  </si>
  <si>
    <t>ID110/ID121</t>
  </si>
  <si>
    <t>ID111/ID122</t>
  </si>
  <si>
    <t>Enlaces de Conectividad Terrestre</t>
  </si>
  <si>
    <t>S1-N-CT-6-1</t>
  </si>
  <si>
    <t>Enlaces de Conectividad Terrestre - Traslado de Enlace Terrestre Fuera del Perímetro de la Entidad - Zona 1 - Oro - NA - NA - NA - NA - NA - Unidad - CANTIDAD: 3</t>
  </si>
  <si>
    <t>S1-N-CT-6-5</t>
  </si>
  <si>
    <t>Enlaces de Conectividad Terrestre - Traslado de Enlace Terrestre Fuera del Perímetro de la Entidad - Zona 1 - Plata - NA - NA - NA - NA - NA - Unidad - CANTIDAD: 4</t>
  </si>
  <si>
    <t>S1-N-CT-6-2</t>
  </si>
  <si>
    <t>Enlaces de Conectividad Terrestre - Traslado de Enlace Terrestre Fuera del Perímetro de la Entidad - Zona 2 - Oro - NA - NA - NA - NA - NA - Unidad - CANTIDAD: 2</t>
  </si>
  <si>
    <t>S1-N-CT-6-6</t>
  </si>
  <si>
    <t>Enlaces de Conectividad Terrestre - Traslado de Enlace Terrestre Fuera del Perímetro de la Entidad - Zona 2 - Plata - NA - NA - NA - NA - NA - Unidad - CANTIDAD: 2</t>
  </si>
  <si>
    <t>S1-N-CT-6-3</t>
  </si>
  <si>
    <t>Enlaces de Conectividad Terrestre - Traslado de Enlace Terrestre Fuera del Perímetro de la Entidad - Zona 3 - Oro - NA - NA - NA - NA - NA - Unidad - CANTIDAD: 1</t>
  </si>
  <si>
    <t>S1-N-CT-6-7</t>
  </si>
  <si>
    <t>Enlaces de Conectividad Terrestre - Traslado de Enlace Terrestre Fuera del Perímetro de la Entidad - Zona 3 - Plata - NA - NA - NA - NA - NA - Unidad - CANTIDAD: 2</t>
  </si>
  <si>
    <t>Enlaces de Conectividad satelital</t>
  </si>
  <si>
    <t>S1-N-CS-7-4</t>
  </si>
  <si>
    <t>Enlaces de Conectividad Satelital - Traslado de Enlace Satelital Fuera del Perímetro de la Entidad - Zona 4 - Bronce - NA - NA - NA - NA - NA - Unidad - CANTIDAD: 1</t>
  </si>
  <si>
    <t>TOTAL</t>
  </si>
  <si>
    <t>IVA</t>
  </si>
  <si>
    <t>Q</t>
  </si>
  <si>
    <t>TOTAL+IVA</t>
  </si>
  <si>
    <t>%</t>
  </si>
  <si>
    <t>SUMA</t>
  </si>
  <si>
    <t xml:space="preserve">TOTAL </t>
  </si>
  <si>
    <t>ANS</t>
  </si>
  <si>
    <t>FECHA</t>
  </si>
  <si>
    <t>INICIO DE LA FALLA</t>
  </si>
  <si>
    <t>SOLUCION  DE LA FALLA</t>
  </si>
  <si>
    <t>IT SERVICIO</t>
  </si>
  <si>
    <t>ITEM_OC</t>
  </si>
  <si>
    <t>CATEGORIA</t>
  </si>
  <si>
    <t>ANS - ACUERDOS DE NIVELES DE SERVICIOS</t>
  </si>
  <si>
    <t>DESCUENTOS POR ANS</t>
  </si>
  <si>
    <t>MINUTOS</t>
  </si>
  <si>
    <t>PORCENTAJE</t>
  </si>
  <si>
    <t>CANTIDAD</t>
  </si>
  <si>
    <t>VALORES</t>
  </si>
  <si>
    <t>TIEMPO OBJETIVO
(HORAS DEL MES)</t>
  </si>
  <si>
    <t>TIEMPO OBJETIVO
(MINUTOS DEL MES)</t>
  </si>
  <si>
    <t>TIEMPO INDISPONIBILIDAD
(EN MINUTOS)</t>
  </si>
  <si>
    <t>ANS DEL PERIODO</t>
  </si>
  <si>
    <t>INTERRUPCIONES MAXIMAS EN UN MES</t>
  </si>
  <si>
    <t>INTERRUPCIONES PERIODO
(CANTIDAD DEL MES)</t>
  </si>
  <si>
    <t>INTERRUPCIONES</t>
  </si>
  <si>
    <t>PORCENTAJE TOTAL</t>
  </si>
  <si>
    <t>VLR BASE</t>
  </si>
  <si>
    <t>DESCUENTO</t>
  </si>
  <si>
    <t>SUBTOTAL DE DESCUENTO</t>
  </si>
  <si>
    <t>TERRESTRE</t>
  </si>
  <si>
    <t>DISPONIBILIDAD</t>
  </si>
  <si>
    <r>
      <t xml:space="preserve">Disponibilidad exigida
</t>
    </r>
    <r>
      <rPr>
        <b/>
        <sz val="11"/>
        <rFont val="Aptos Narrow"/>
        <family val="2"/>
        <scheme val="minor"/>
      </rPr>
      <t>&gt;=99.6% mensual</t>
    </r>
    <r>
      <rPr>
        <sz val="11"/>
        <rFont val="Aptos Narrow"/>
        <family val="2"/>
        <scheme val="minor"/>
      </rPr>
      <t xml:space="preserve">
</t>
    </r>
    <r>
      <rPr>
        <b/>
        <sz val="11"/>
        <rFont val="Aptos Narrow"/>
        <family val="2"/>
        <scheme val="minor"/>
      </rPr>
      <t>Penalidad por no conformidad - Descuento en facturación</t>
    </r>
    <r>
      <rPr>
        <sz val="11"/>
        <rFont val="Aptos Narrow"/>
        <family val="2"/>
        <scheme val="minor"/>
      </rPr>
      <t xml:space="preserve">
99%&lt;=Disponibilidad&lt;99.6%: 10% de descuento sobre el costo este servicio.
98%&lt;=Disponibilidad&lt;99%: 20% de descuento sobre el costo este servicio. 
97%&lt;=Disponibilidad&lt;98%: 50% de descuento sobre el costo este servicio. 
Disponibilidad&lt;97%: 100% de descuento sobre el costo este servicio. 
</t>
    </r>
    <r>
      <rPr>
        <b/>
        <sz val="11"/>
        <rFont val="Aptos Narrow"/>
        <family val="2"/>
        <scheme val="minor"/>
      </rPr>
      <t>Penalidad por no conformidad - Modalidad compensación</t>
    </r>
    <r>
      <rPr>
        <sz val="11"/>
        <rFont val="Aptos Narrow"/>
        <family val="2"/>
        <scheme val="minor"/>
      </rPr>
      <t xml:space="preserve">
99%&lt;=Disponibilidad&lt;99.6%: 10% de Ampliación del enlace contratado durante 30 días.
98%&lt;=Disponibilidad&lt;99%: 20% de Ampliación del enlace contratado durante 30 días.
97%&lt;=Disponibilidad&lt;98%: 50% de Ampliación del enlace contratado durante 30 días.
Disponibilidad&lt;97%: 100% de Ampliación del enlace contratado durante 30 días.
</t>
    </r>
  </si>
  <si>
    <r>
      <t xml:space="preserve">Disponibilidad exigida
</t>
    </r>
    <r>
      <rPr>
        <b/>
        <sz val="11"/>
        <rFont val="Aptos Narrow"/>
        <family val="2"/>
        <scheme val="minor"/>
      </rPr>
      <t>&gt;=99.9% mensual</t>
    </r>
    <r>
      <rPr>
        <sz val="11"/>
        <rFont val="Aptos Narrow"/>
        <family val="2"/>
        <scheme val="minor"/>
      </rPr>
      <t xml:space="preserve">
</t>
    </r>
    <r>
      <rPr>
        <b/>
        <sz val="11"/>
        <rFont val="Aptos Narrow"/>
        <family val="2"/>
        <scheme val="minor"/>
      </rPr>
      <t>Penalidad por no conformidad - Descuento en facturación</t>
    </r>
    <r>
      <rPr>
        <sz val="11"/>
        <rFont val="Aptos Narrow"/>
        <family val="2"/>
        <scheme val="minor"/>
      </rPr>
      <t xml:space="preserve">
99.6%&lt;=Disponibilidad&lt;99.9%: 10% de descuento sobre el costo este servicio.
99.3%&lt;=Disponibilidad&lt;99.6%: 20% de descuento sobre el costo este servicio. 
99%&lt;=Disponibilidad&lt;99.3%: 50% de descuento sobre el costo este servicio. 
Disponibilidad&lt;99%: 100% de descuento sobre el costo este servicio.
</t>
    </r>
    <r>
      <rPr>
        <b/>
        <sz val="11"/>
        <rFont val="Aptos Narrow"/>
        <family val="2"/>
        <scheme val="minor"/>
      </rPr>
      <t>Penalidad por no conformidad - Modalidad compensación</t>
    </r>
    <r>
      <rPr>
        <sz val="11"/>
        <rFont val="Aptos Narrow"/>
        <family val="2"/>
        <scheme val="minor"/>
      </rPr>
      <t xml:space="preserve">
99.6%&lt;=Disponibilidad&lt;99.9%: 10% de Ampliación del enlace contratado durante 30 días.
99.3%&lt;=Disponibilidad&lt;99.6%:  20% de Ampliación del enlace contratado durante 30 días.
99%&lt;=Disponibilidad&lt;99.3%:  50% de Ampliación del enlace contratado durante 30 días.
Disponibilidad&lt;99%: 100% de Ampliación del enlace contratado durante 30 días. </t>
    </r>
  </si>
  <si>
    <r>
      <t xml:space="preserve">Disponibilidad exigida
</t>
    </r>
    <r>
      <rPr>
        <b/>
        <sz val="11"/>
        <rFont val="Aptos Narrow"/>
        <family val="2"/>
        <scheme val="minor"/>
      </rPr>
      <t>&gt;=99.98% mensual</t>
    </r>
    <r>
      <rPr>
        <sz val="11"/>
        <rFont val="Aptos Narrow"/>
        <family val="2"/>
        <scheme val="minor"/>
      </rPr>
      <t xml:space="preserve">
</t>
    </r>
    <r>
      <rPr>
        <b/>
        <sz val="11"/>
        <rFont val="Aptos Narrow"/>
        <family val="2"/>
        <scheme val="minor"/>
      </rPr>
      <t>Penalidad por no conformidad - Descuento en facturación</t>
    </r>
    <r>
      <rPr>
        <sz val="11"/>
        <rFont val="Aptos Narrow"/>
        <family val="2"/>
        <scheme val="minor"/>
      </rPr>
      <t xml:space="preserve">
99.9%&lt;=Disponibilidad&lt;99.98%: 10% de descuento sobre el costo este servicio.
99.8%&lt;=Disponibilidad&lt;99.9%: 20% de descuento sobre el costo este servicio. 
99.7%&lt;=Disponibilidad&lt;99.8%: 50% de descuento sobre el costo este servicio. 
Disponibilidad&lt;99.7%: 100% de descuento sobre el costo este servicio.
</t>
    </r>
    <r>
      <rPr>
        <b/>
        <sz val="11"/>
        <rFont val="Aptos Narrow"/>
        <family val="2"/>
        <scheme val="minor"/>
      </rPr>
      <t>Penalidad por no conformidad - Modalidad compensación</t>
    </r>
    <r>
      <rPr>
        <sz val="11"/>
        <rFont val="Aptos Narrow"/>
        <family val="2"/>
        <scheme val="minor"/>
      </rPr>
      <t xml:space="preserve">
99.9%&lt;=Disponibilidad&lt;99.98%: 10% de Ampliación del enlace contratado durante 30 días.
99.8%&lt;=Disponibilidad&lt;99.9%: 20% de Ampliación del enlace contratado durante 30 días.
99.7%&lt;=Disponibilidad&lt;99.8%: 50% de Ampliación del enlace contratado durante 30 días.
Disponibilidad&lt;99.7%: 100% de Ampliación del enlace contratado durante 30 días. </t>
    </r>
  </si>
  <si>
    <t>Disponibilidad</t>
  </si>
  <si>
    <t>La disponibilidad se mide usando la siguiente ecuación:
                 Número total de minutos en que el servicio no está disponible
(1 -     ----------------------------------------------------------------- ) x 100%
                  Número de días en el mes contratados x 24 horas x 60 minutos
La indisponibilidad es el número total de minutos, durante el mes facturado, en los que el servicio de intercambio de datos sobre el enlace no está disponible, dividido en el número total de minutos en el mes facturado.
La medición la hace el Proveedor monitoreando permanentemente el servicio durante el mes. Los resultados del monitoreo son mantenidos por el Proveedor para que puedan ser consultados por la Entidad Compradora en cualquier momento durante la duración del servicio. La información mantenida por el Proveedor le debe permitir a la Entidad Compradora verificar la disponibilidad histórica del servicio en los meses anteriores y durante el mes en curso.
La medición se hace de forma individual sobre cada enlace. Es decir, cada enlace debe cumplir con el valor exigido en el ANS.</t>
  </si>
  <si>
    <r>
      <rPr>
        <b/>
        <sz val="11"/>
        <color theme="1"/>
        <rFont val="Aptos Narrow"/>
        <family val="2"/>
        <scheme val="minor"/>
      </rPr>
      <t>Interrupciones máximas en un mes</t>
    </r>
    <r>
      <rPr>
        <sz val="11"/>
        <color theme="1"/>
        <rFont val="Aptos Narrow"/>
        <family val="2"/>
        <scheme val="minor"/>
      </rPr>
      <t xml:space="preserve">
2 Interrupciones.
</t>
    </r>
    <r>
      <rPr>
        <b/>
        <sz val="11"/>
        <color theme="1"/>
        <rFont val="Aptos Narrow"/>
        <family val="2"/>
        <scheme val="minor"/>
      </rPr>
      <t>Penalidad por no conformidad - Descuento en facturación</t>
    </r>
    <r>
      <rPr>
        <sz val="11"/>
        <color theme="1"/>
        <rFont val="Aptos Narrow"/>
        <family val="2"/>
        <scheme val="minor"/>
      </rPr>
      <t xml:space="preserve">
3 Interrupciones: 20% de descuento sobre el costo de este servicio.
4 Interrupciones: 50% de descuento sobre el costo de este servicio.
&gt;5 Interrupciones: 100% de descuento sobre el costo de este servicio.
</t>
    </r>
    <r>
      <rPr>
        <b/>
        <sz val="11"/>
        <color theme="1"/>
        <rFont val="Aptos Narrow"/>
        <family val="2"/>
        <scheme val="minor"/>
      </rPr>
      <t>Penalidad por no conformidad - Modalidad compensación</t>
    </r>
    <r>
      <rPr>
        <sz val="11"/>
        <color theme="1"/>
        <rFont val="Aptos Narrow"/>
        <family val="2"/>
        <scheme val="minor"/>
      </rPr>
      <t xml:space="preserve">
3 Interrupciones: 20% de Ampliación del enlace contratado durante 30 días.
4 Interrupciones: 50% de Ampliación del enlace contratado durante 30 días.
&gt;5 Interrupciones: 100% de Ampliación del enlace contratado durante 30 días.</t>
    </r>
  </si>
  <si>
    <r>
      <rPr>
        <b/>
        <sz val="11"/>
        <color theme="1"/>
        <rFont val="Aptos Narrow"/>
        <family val="2"/>
        <scheme val="minor"/>
      </rPr>
      <t>Interrupciones máximas en un mes</t>
    </r>
    <r>
      <rPr>
        <sz val="11"/>
        <color theme="1"/>
        <rFont val="Aptos Narrow"/>
        <family val="2"/>
        <scheme val="minor"/>
      </rPr>
      <t xml:space="preserve">
1 Interrupción.
</t>
    </r>
    <r>
      <rPr>
        <b/>
        <sz val="11"/>
        <color theme="1"/>
        <rFont val="Aptos Narrow"/>
        <family val="2"/>
        <scheme val="minor"/>
      </rPr>
      <t>Penalidad por no conformidad - Descuento en facturación</t>
    </r>
    <r>
      <rPr>
        <sz val="11"/>
        <color theme="1"/>
        <rFont val="Aptos Narrow"/>
        <family val="2"/>
        <scheme val="minor"/>
      </rPr>
      <t xml:space="preserve">
2 Interrupciones: 20% de descuento sobre el costo de este servicio.
3 Interrupciones: 50% de descuento sobre el costo de este servicio.
&gt;4 Interrupciones: 100% de descuento sobre el costo de este servicio.
</t>
    </r>
    <r>
      <rPr>
        <b/>
        <sz val="11"/>
        <color theme="1"/>
        <rFont val="Aptos Narrow"/>
        <family val="2"/>
        <scheme val="minor"/>
      </rPr>
      <t>Penalidad por no conformidad - Modalidad compensación</t>
    </r>
    <r>
      <rPr>
        <sz val="11"/>
        <color theme="1"/>
        <rFont val="Aptos Narrow"/>
        <family val="2"/>
        <scheme val="minor"/>
      </rPr>
      <t xml:space="preserve">
2 Interrupciones: 20% de Ampliación del enlace contratado durante 30 días.
3 Interrupciones: 50% de Ampliación del enlace contratado durante 30 días.
&gt;4 Interrupciones: 100% de Ampliación del enlace contratado durante 30 días.</t>
    </r>
  </si>
  <si>
    <r>
      <rPr>
        <b/>
        <sz val="11"/>
        <color theme="1"/>
        <rFont val="Aptos Narrow"/>
        <family val="2"/>
        <scheme val="minor"/>
      </rPr>
      <t>Interrupciones máximas en un mes</t>
    </r>
    <r>
      <rPr>
        <sz val="11"/>
        <color theme="1"/>
        <rFont val="Aptos Narrow"/>
        <family val="2"/>
        <scheme val="minor"/>
      </rPr>
      <t xml:space="preserve">
0 Interrupción.
</t>
    </r>
    <r>
      <rPr>
        <b/>
        <sz val="11"/>
        <color theme="1"/>
        <rFont val="Aptos Narrow"/>
        <family val="2"/>
        <scheme val="minor"/>
      </rPr>
      <t>Penalidad por no conformidad - Descuento en facturación</t>
    </r>
    <r>
      <rPr>
        <sz val="11"/>
        <color theme="1"/>
        <rFont val="Aptos Narrow"/>
        <family val="2"/>
        <scheme val="minor"/>
      </rPr>
      <t xml:space="preserve">
1 Interrupciones: 20% de descuento sobre el costo de este servicio.
2 Interrupciones: 50% de descuento sobre el costo de este servicio.
&gt;3 Interrupciones: 100% de descuento sobre el costo de este servicio.
</t>
    </r>
    <r>
      <rPr>
        <b/>
        <sz val="11"/>
        <color theme="1"/>
        <rFont val="Aptos Narrow"/>
        <family val="2"/>
        <scheme val="minor"/>
      </rPr>
      <t>Penalidad por no conformidad - Modalidad compensación</t>
    </r>
    <r>
      <rPr>
        <sz val="11"/>
        <color theme="1"/>
        <rFont val="Aptos Narrow"/>
        <family val="2"/>
        <scheme val="minor"/>
      </rPr>
      <t xml:space="preserve">
1 Interrupciones: 20% de Ampliación del enlace contratado durante 30 días.
2 Interrupciones: 50% de Ampliación del enlace contratado durante 30 días.
&gt;3 Interrupciones: 100% de Ampliación del enlace contratado durante 30 días.</t>
    </r>
  </si>
  <si>
    <t>Interrupciones máximas</t>
  </si>
  <si>
    <t>El ANS Interrupciones máximas hace referencia al número máximo de Interrupciones durante el mes facturado.
Una Interrupción se define como una pérdida total del servicio que implica que no hay intercambio de datos sobre el enlace.
La medición la hace el Proveedor monitoreando permanentemente el servicio durante el mes. Los resultados del monitoreo son mantenidos por el Proveedor para que puedan ser consultados por la Entidad Compradora en cualquier momento durante la duración del servicio. La información mantenida por el Proveedor le debe permitir a la Entidad Compradora verificar el número de Interrupciones histórico de meses anteriores y el número de Interrupciones acumuladas para el mes en curso.
La medición se hace de forma individual sobre cada enlace. Es decir, cada enlace debe cumplir con el valor exigido en el ANS.</t>
  </si>
  <si>
    <t>SATELITALES</t>
  </si>
  <si>
    <t>DISPONIBILIDA</t>
  </si>
  <si>
    <r>
      <rPr>
        <b/>
        <sz val="11"/>
        <rFont val="Aptos Narrow"/>
        <family val="2"/>
        <scheme val="minor"/>
      </rPr>
      <t>Disponibilidad requerida:</t>
    </r>
    <r>
      <rPr>
        <sz val="11"/>
        <rFont val="Aptos Narrow"/>
        <family val="2"/>
        <scheme val="minor"/>
      </rPr>
      <t xml:space="preserve">
&gt;= 99.6%
</t>
    </r>
    <r>
      <rPr>
        <b/>
        <sz val="11"/>
        <rFont val="Aptos Narrow"/>
        <family val="2"/>
        <scheme val="minor"/>
      </rPr>
      <t>Penalidad por no conformidad</t>
    </r>
    <r>
      <rPr>
        <sz val="11"/>
        <rFont val="Aptos Narrow"/>
        <family val="2"/>
        <scheme val="minor"/>
      </rPr>
      <t xml:space="preserve">
98% &lt;= disponibilidad &lt; 99.6%: 10% de descuento sobre el costo este servicio.
97% &lt;= disponibilidad &lt; 98%: 20% de descuento sobre el costo este servicio.
95% &lt;= disponibilidad &lt; 97%: 50% de descuento sobre el costo este servicio.
disponibilidad &lt; 95%: 100% de descuento sobre el costo este servicio.</t>
    </r>
  </si>
  <si>
    <r>
      <rPr>
        <b/>
        <sz val="11"/>
        <color theme="1"/>
        <rFont val="Aptos Narrow"/>
        <family val="2"/>
        <scheme val="minor"/>
      </rPr>
      <t>Interrupciones máximas en un mes</t>
    </r>
    <r>
      <rPr>
        <sz val="11"/>
        <color theme="1"/>
        <rFont val="Aptos Narrow"/>
        <family val="2"/>
        <scheme val="minor"/>
      </rPr>
      <t xml:space="preserve">
3 Interrupciones.
</t>
    </r>
    <r>
      <rPr>
        <b/>
        <sz val="11"/>
        <color theme="1"/>
        <rFont val="Aptos Narrow"/>
        <family val="2"/>
        <scheme val="minor"/>
      </rPr>
      <t xml:space="preserve">
Penalidad por no conformidad - Descuento en facturación
</t>
    </r>
    <r>
      <rPr>
        <sz val="11"/>
        <color theme="1"/>
        <rFont val="Aptos Narrow"/>
        <family val="2"/>
        <scheme val="minor"/>
      </rPr>
      <t xml:space="preserve">4 Interrupciones: 20% de descuento sobre el costo de este servicio.
5 Interrupciones: 50% de descuento sobre el costo de este servicio.
&gt;6 Interrupciones: 100% de descuento sobre el costo de este servicio.
</t>
    </r>
    <r>
      <rPr>
        <b/>
        <sz val="11"/>
        <color theme="1"/>
        <rFont val="Aptos Narrow"/>
        <family val="2"/>
        <scheme val="minor"/>
      </rPr>
      <t>Penalidad por no conformidad - Modalidad compensación</t>
    </r>
    <r>
      <rPr>
        <sz val="11"/>
        <color theme="1"/>
        <rFont val="Aptos Narrow"/>
        <family val="2"/>
        <scheme val="minor"/>
      </rPr>
      <t xml:space="preserve">
4 Interrupciones: 20% de Ampliación del enlace contratado durante 30 días.
5 Interrupciones: 50% de Ampliación del enlace contratado durante 30 días.
&gt;6 Interrupciones: 100% de Ampliación del enlace contratado durante 30 días.</t>
    </r>
  </si>
  <si>
    <t>ID152</t>
  </si>
  <si>
    <t>ID157</t>
  </si>
  <si>
    <t>ID160</t>
  </si>
  <si>
    <t>ID135</t>
  </si>
  <si>
    <t>ID128</t>
  </si>
  <si>
    <t>ID125</t>
  </si>
  <si>
    <t>ID126</t>
  </si>
  <si>
    <t>Enlaces de Conectividad Terrestre - Enlaces Dedicados entre Puntos - Zona 1 - Plata - Alta - 64Mbps - 64Mbps - Reúso: 1:1 - Simétrico - Mes - CANTIDAD: 1</t>
  </si>
  <si>
    <t>Enlaces de Conectividad Terrestre - Enlaces Dedicados entre Puntos - Zona 2 - Plata - Alta - 64Mbps - 64Mbps - Reúso: 1:1 - Simétrico - Mes - CANTIDAD: 1</t>
  </si>
  <si>
    <t>Enlaces de Conectividad Terrestre - Enlaces Dedicados entre Puntos - Zona 3 - Plata - Alta - 64Mbps - 64Mbps - Reúso: 1:1 - Simétrico - Mes - CANTIDAD: 1</t>
  </si>
  <si>
    <t>Enlaces de Conectividad Terrestre - Enlaces Dedicados entre Puntos - Zona 2 - Oro - Alta - 64Mbps - 64Mbps - Reúso: 1:1 - Simétrico - Mes - CANTIDAD: 1</t>
  </si>
  <si>
    <t>Enlaces de Conectividad Terrestre - Enlaces Dedicados entre Puntos - Zona 1 - Oro - Alta - 64Mbps - 64Mbps - Reúso: 1:1 - Simétrico - Mes - CANTIDAD: 1</t>
  </si>
  <si>
    <t>Enlaces de Conectividad Terrestre - Crecimiento Definitivo Enlaces Dedicados entre Puntos - Zona 1 - Oro - Alta - 500Mbps - 500Mbps - Reúso: 1:1 - Simétrico - Mes - CANTIDAD: 1</t>
  </si>
  <si>
    <t>Enlaces de Conectividad Terrestre - Crecimiento Definitivo Enlaces Dedicados entre Puntos - Zona 3 - Oro - Alta - 12Mbps - 12Mbps - Reúso: 1:1 - Simétrico - Mes - CANTIDAD: 1</t>
  </si>
  <si>
    <t>Enlaces de Conectividad Terrestre - Crecimiento Definitivo Enlaces Dedicados entre Puntos - Zona 1 - Oro - Alta - 12Mbps - 12Mbps - Reúso: 1:1 - Simétrico - Mes - CANTIDAD: 1</t>
  </si>
  <si>
    <t>Enlaces de Conectividad Terrestre - Crecimiento Definitivo Enlaces Dedicados entre Puntos - Zona 2 - Plata - Alta - 12Mbps - 12Mbps - Reúso: 1:1 - Simétrico - Mes - CANTIDAD: 1</t>
  </si>
  <si>
    <t>Enlaces de Conectividad Terrestre - Crecimiento Definitivo Enlaces Dedicados entre Puntos - Zona 2 - Oro - Alta - 12Mbps - 12Mbps - Reúso: 1:1 - Simétrico - Mes - CANTIDAD: 1</t>
  </si>
  <si>
    <t>Enlaces de Conectividad Terrestre - Crecimiento Definitivo Enlaces Dedicados entre Puntos - Zona 1 - Oro - Alta - 20Mbps - 20Mbps - Reúso: 1:1 - Simétrico - Mes - CANTIDAD: 1</t>
  </si>
  <si>
    <t>Enlaces de Conectividad Terrestre - Enlaces Dedicados a Internet - Zona 1 - Oro - Alta - 2Gbps - 2Gbps - Reúso: 1:1 - Simétrico - Mes - CANTIDAD: 1</t>
  </si>
  <si>
    <t>Enlaces de Conectividad Terrestre - Enlaces Dedicados a Internet - Zona 3 - Plata - Alta - 64Mbps - 64Mbps - Reúso: 1:1 - Simétrico - Mes - CANTIDAD: 1</t>
  </si>
  <si>
    <t>Enlaces de Conectividad Terrestre - Enlaces Dedicados a Internet - Zona 1 - Plata - Alta - 64Mbps - 64Mbps - Reúso: 1:1 - Simétrico - Mes - CANTIDAD: 1</t>
  </si>
  <si>
    <t>Enlaces de Conectividad Terrestre - Enlaces Dedicados a Internet - Zona 2 - Plata - Alta - 64Mbps - 64Mbps - Reúso: 1:1 - Simétrico - Mes - CANTIDAD: 1</t>
  </si>
  <si>
    <t>Enlaces de Conectividad Terrestre - Enlaces Dedicados entre Puntos - Zona 1 - Oro - Alta - 1Gbps - 1Gbps - Reúso: 1:1 - Simétrico - Mes - CANTIDAD: 1</t>
  </si>
  <si>
    <t>Enlaces de Conectividad Terrestre - Enlaces Dedicados entre Puntos - Zona 1 - Oro - Alta - 300Mbps - 300Mbps - Reúso: 1:1 - Simétrico - Mes - CANTIDAD: 1</t>
  </si>
  <si>
    <t>Enlaces de Conectividad Terrestre - Enlaces Dedicados entre Puntos - Zona 3 - Oro - Alta - 64Mbps - 64Mbps - Reúso: 1:1 - Simétrico - Mes - CANTIDAD: 1</t>
  </si>
  <si>
    <t>Enlaces de Conectividad Terrestre - Enlaces Dedicados entre Puntos - Zona 1 - Oro - Alta - 128Mbps - 128Mbps - Reúso: 1:1 - Simétrico - Mes - CANTIDAD: 1</t>
  </si>
  <si>
    <t>Crecimiento no implementado</t>
  </si>
  <si>
    <t>ID127</t>
  </si>
  <si>
    <t>SERVICIO DE CONECTIVIDAD  PERIODO DE ABRIL 2025 (REF MC 36719)</t>
  </si>
  <si>
    <t>ABRIL</t>
  </si>
  <si>
    <t>ID148/ID149</t>
  </si>
  <si>
    <t>ID105/ID117</t>
  </si>
  <si>
    <t>ID118</t>
  </si>
  <si>
    <t>ID109</t>
  </si>
  <si>
    <t>Implementado el 04/04/2025</t>
  </si>
  <si>
    <t>Implementado el 21/04/2025</t>
  </si>
  <si>
    <t>Falta implementar crecimiento en servicio BCK</t>
  </si>
  <si>
    <t>Falta implementar servicio BCK</t>
  </si>
  <si>
    <t>Implementado el 04/04/2025, Falta implementar servicio BCK</t>
  </si>
  <si>
    <t>ARMENIA</t>
  </si>
  <si>
    <t>IT SERVICIO MC</t>
  </si>
  <si>
    <t>PLATA</t>
  </si>
  <si>
    <t>SAN JOSE DEL GUAVIARE</t>
  </si>
  <si>
    <t>PARADA DE RELOJ
(MINUTOS)</t>
  </si>
  <si>
    <r>
      <rPr>
        <b/>
        <sz val="9"/>
        <color rgb="FFFF0000"/>
        <rFont val="Aptos Narrow"/>
        <family val="2"/>
        <scheme val="minor"/>
      </rPr>
      <t>Fecha/Hora inicio falla:</t>
    </r>
    <r>
      <rPr>
        <sz val="9"/>
        <color rgb="FFFF0000"/>
        <rFont val="Aptos Narrow"/>
        <family val="2"/>
        <scheme val="minor"/>
      </rPr>
      <t xml:space="preserve"> 16/04/2025  07:00:00 a. m.
</t>
    </r>
    <r>
      <rPr>
        <b/>
        <sz val="9"/>
        <color rgb="FFFF0000"/>
        <rFont val="Aptos Narrow"/>
        <family val="2"/>
        <scheme val="minor"/>
      </rPr>
      <t xml:space="preserve">Fecha/Hora solución falla: </t>
    </r>
    <r>
      <rPr>
        <sz val="9"/>
        <color rgb="FFFF0000"/>
        <rFont val="Aptos Narrow"/>
        <family val="2"/>
        <scheme val="minor"/>
      </rPr>
      <t xml:space="preserve">22/04/2025  05:18:00 p. m.
</t>
    </r>
    <r>
      <rPr>
        <b/>
        <sz val="9"/>
        <color rgb="FFFF0000"/>
        <rFont val="Aptos Narrow"/>
        <family val="2"/>
        <scheme val="minor"/>
      </rPr>
      <t>Parada de Reloj</t>
    </r>
    <r>
      <rPr>
        <sz val="9"/>
        <color rgb="FFFF0000"/>
        <rFont val="Aptos Narrow"/>
        <family val="2"/>
        <scheme val="minor"/>
      </rPr>
      <t xml:space="preserve">: La parada de reloj aplica debido a que desde la sede se presentó un retraso en el envío de la evidencia necesaria para que el proveedor pudiera continuar con el análisis y brindar una solución al incidente. La solicitud de evidencia fue realizada el día 16 de abril de 2025 y esta fue allegada hasta el día 21 de abril de 2025.
Por esta razón, se establece la parada de reloj desde el 16 al 21 de abril, reanudando el conteo a partir del 21 de abril a las 10:00 a. m., momento en el cual se compartió la evidencia solicitada al proveedor.
</t>
    </r>
    <r>
      <rPr>
        <b/>
        <sz val="9"/>
        <color rgb="FFFF0000"/>
        <rFont val="Aptos Narrow"/>
        <family val="2"/>
        <scheme val="minor"/>
      </rPr>
      <t>Down Time:</t>
    </r>
    <r>
      <rPr>
        <sz val="9"/>
        <color rgb="FFFF0000"/>
        <rFont val="Aptos Narrow"/>
        <family val="2"/>
        <scheme val="minor"/>
      </rPr>
      <t xml:space="preserve"> 2058 min
</t>
    </r>
    <r>
      <rPr>
        <b/>
        <sz val="9"/>
        <color rgb="FFFF0000"/>
        <rFont val="Aptos Narrow"/>
        <family val="2"/>
        <scheme val="minor"/>
      </rPr>
      <t>Causa de la falla:</t>
    </r>
    <r>
      <rPr>
        <sz val="9"/>
        <color rgb="FFFF0000"/>
        <rFont val="Aptos Narrow"/>
        <family val="2"/>
        <scheme val="minor"/>
      </rPr>
      <t xml:space="preserve"> Ruptura de  fibra óptica por trabajo de terceros a 146 metros del punto de la sede, por lo que se procede a desplazarse al punto de falla para realizar labores correctivas.
</t>
    </r>
    <r>
      <rPr>
        <b/>
        <sz val="9"/>
        <color rgb="FFFF0000"/>
        <rFont val="Aptos Narrow"/>
        <family val="2"/>
        <scheme val="minor"/>
      </rPr>
      <t>Solución de la falla</t>
    </r>
    <r>
      <rPr>
        <sz val="9"/>
        <color rgb="FFFF0000"/>
        <rFont val="Aptos Narrow"/>
        <family val="2"/>
        <scheme val="minor"/>
      </rPr>
      <t xml:space="preserve">: Se corre reserva y se re fusiona hilos en la caja de empalme existente, se logra recuperar operatividad desde las 5:18 pm aproximadamente.
</t>
    </r>
    <r>
      <rPr>
        <b/>
        <sz val="9"/>
        <color rgb="FFFF0000"/>
        <rFont val="Aptos Narrow"/>
        <family val="2"/>
        <scheme val="minor"/>
      </rPr>
      <t>Falla Atribuible a:</t>
    </r>
    <r>
      <rPr>
        <sz val="9"/>
        <color rgb="FFFF0000"/>
        <rFont val="Aptos Narrow"/>
        <family val="2"/>
        <scheme val="minor"/>
      </rPr>
      <t xml:space="preserve"> Media Commerce</t>
    </r>
  </si>
  <si>
    <r>
      <rPr>
        <b/>
        <sz val="9"/>
        <color rgb="FFFF0000"/>
        <rFont val="Aptos Narrow"/>
        <family val="2"/>
        <scheme val="minor"/>
      </rPr>
      <t>Fecha/Hora inicio falla:</t>
    </r>
    <r>
      <rPr>
        <sz val="9"/>
        <color rgb="FFFF0000"/>
        <rFont val="Aptos Narrow"/>
        <family val="2"/>
        <scheme val="minor"/>
      </rPr>
      <t xml:space="preserve"> 22/04/2025  09:40:00 a. m.
</t>
    </r>
    <r>
      <rPr>
        <b/>
        <sz val="9"/>
        <color rgb="FFFF0000"/>
        <rFont val="Aptos Narrow"/>
        <family val="2"/>
        <scheme val="minor"/>
      </rPr>
      <t xml:space="preserve">Fecha/Hora solución falla: </t>
    </r>
    <r>
      <rPr>
        <sz val="9"/>
        <color rgb="FFFF0000"/>
        <rFont val="Aptos Narrow"/>
        <family val="2"/>
        <scheme val="minor"/>
      </rPr>
      <t xml:space="preserve">23/04/2025  01:37:00 p. m.
</t>
    </r>
    <r>
      <rPr>
        <b/>
        <sz val="9"/>
        <color rgb="FFFF0000"/>
        <rFont val="Aptos Narrow"/>
        <family val="2"/>
        <scheme val="minor"/>
      </rPr>
      <t xml:space="preserve">Parada de Reloj: </t>
    </r>
    <r>
      <rPr>
        <sz val="9"/>
        <color rgb="FFFF0000"/>
        <rFont val="Aptos Narrow"/>
        <family val="2"/>
        <scheme val="minor"/>
      </rPr>
      <t xml:space="preserve">NA
</t>
    </r>
    <r>
      <rPr>
        <b/>
        <sz val="9"/>
        <color rgb="FFFF0000"/>
        <rFont val="Aptos Narrow"/>
        <family val="2"/>
        <scheme val="minor"/>
      </rPr>
      <t>Down Time:</t>
    </r>
    <r>
      <rPr>
        <sz val="9"/>
        <color rgb="FFFF0000"/>
        <rFont val="Aptos Narrow"/>
        <family val="2"/>
        <scheme val="minor"/>
      </rPr>
      <t xml:space="preserve"> 1677 min
</t>
    </r>
    <r>
      <rPr>
        <b/>
        <sz val="9"/>
        <color rgb="FFFF0000"/>
        <rFont val="Aptos Narrow"/>
        <family val="2"/>
        <scheme val="minor"/>
      </rPr>
      <t>Causa de la falla:</t>
    </r>
    <r>
      <rPr>
        <sz val="9"/>
        <color rgb="FFFF0000"/>
        <rFont val="Aptos Narrow"/>
        <family val="2"/>
        <scheme val="minor"/>
      </rPr>
      <t xml:space="preserve"> Se evidencia que el servicio tiene afectacion de potencia con atenuación en la fibra óptica a 240m de la sede.
</t>
    </r>
    <r>
      <rPr>
        <b/>
        <sz val="9"/>
        <color rgb="FFFF0000"/>
        <rFont val="Aptos Narrow"/>
        <family val="2"/>
        <scheme val="minor"/>
      </rPr>
      <t>Solución de la falla</t>
    </r>
    <r>
      <rPr>
        <sz val="9"/>
        <color rgb="FFFF0000"/>
        <rFont val="Aptos Narrow"/>
        <family val="2"/>
        <scheme val="minor"/>
      </rPr>
      <t xml:space="preserve">: Personal se desplazó hacía punto de falla y se realiza corrección de la fibra óptica re-fusionando hilo entre dos cajas de empalme, servicios operativos desde las 13:37.
</t>
    </r>
    <r>
      <rPr>
        <b/>
        <sz val="9"/>
        <color rgb="FFFF0000"/>
        <rFont val="Aptos Narrow"/>
        <family val="2"/>
        <scheme val="minor"/>
      </rPr>
      <t>Falla Atribuible a:</t>
    </r>
    <r>
      <rPr>
        <sz val="9"/>
        <color rgb="FFFF0000"/>
        <rFont val="Aptos Narrow"/>
        <family val="2"/>
        <scheme val="minor"/>
      </rPr>
      <t xml:space="preserve"> Media Commerce</t>
    </r>
  </si>
  <si>
    <t>ID137/ID138</t>
  </si>
  <si>
    <t>Implementado el 02/04/2025</t>
  </si>
  <si>
    <t>Implementado el 03/04/2025</t>
  </si>
  <si>
    <t>Implementado el 01/04/2025</t>
  </si>
  <si>
    <t>SERVICIO DE CONECTIVIDAD INSTALADOS  PERIODO DE ABRIL 2025 (REF MC 36719)</t>
  </si>
  <si>
    <t>SERVICIO DE CONECTIVIDAD NO INSTALADOS  PERIODO DE ABRIL 2025 (REF MC 36719)</t>
  </si>
  <si>
    <t>oro</t>
  </si>
  <si>
    <t>Crecimiento no implementad</t>
  </si>
  <si>
    <t>Crecimiento Implementado el 04/04/2025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</si>
</sst>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_(* #,##0_);_(* \(#,##0\);_(* &quot;-&quot;??_);_(@_)"/>
    <numFmt numFmtId="165" formatCode="[$$-240A]\ #,##0.00"/>
    <numFmt numFmtId="166" formatCode="0.000"/>
    <numFmt numFmtId="167" formatCode="&quot;$&quot;\ #,##0.00"/>
  </numFmts>
  <fonts count="1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8"/>
      <name val="Aptos Narrow"/>
      <family val="2"/>
      <scheme val="minor"/>
    </font>
    <font>
      <b/>
      <sz val="9"/>
      <color rgb="FF000000"/>
      <name val="Aptos Narrow"/>
      <family val="2"/>
      <scheme val="minor"/>
    </font>
    <font>
      <sz val="9"/>
      <color theme="0"/>
      <name val="Aptos Narrow"/>
      <family val="2"/>
      <scheme val="minor"/>
    </font>
    <font>
      <sz val="9"/>
      <name val="Aptos Narrow"/>
      <family val="2"/>
      <scheme val="minor"/>
    </font>
    <font>
      <b/>
      <sz val="9"/>
      <color theme="0"/>
      <name val="Aptos Narrow"/>
      <family val="2"/>
      <scheme val="minor"/>
    </font>
    <font>
      <b/>
      <sz val="9"/>
      <color theme="1"/>
      <name val="Aptos Narrow"/>
      <family val="2"/>
      <scheme val="minor"/>
    </font>
    <font>
      <sz val="9"/>
      <color theme="1"/>
      <name val="Aptos Narrow"/>
      <family val="2"/>
      <scheme val="minor"/>
    </font>
    <font>
      <b/>
      <sz val="9"/>
      <color rgb="FFFF0000"/>
      <name val="Aptos Narrow"/>
      <family val="2"/>
      <scheme val="minor"/>
    </font>
    <font>
      <b/>
      <sz val="11"/>
      <name val="Aptos Narrow"/>
      <family val="2"/>
      <scheme val="minor"/>
    </font>
    <font>
      <sz val="11"/>
      <name val="Aptos Narrow"/>
      <family val="2"/>
      <scheme val="minor"/>
    </font>
    <font>
      <sz val="11"/>
      <color rgb="FFFF0000"/>
      <name val="Aptos Narrow"/>
      <family val="2"/>
      <scheme val="minor"/>
    </font>
    <font>
      <sz val="9"/>
      <color rgb="FFFF0000"/>
      <name val="Aptos Narrow"/>
      <family val="2"/>
      <scheme val="minor"/>
    </font>
  </fonts>
  <fills count="19">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9" tint="-0.499984740745262"/>
        <bgColor indexed="64"/>
      </patternFill>
    </fill>
    <fill>
      <patternFill patternType="solid">
        <fgColor rgb="FF002060"/>
        <bgColor indexed="64"/>
      </patternFill>
    </fill>
    <fill>
      <patternFill patternType="solid">
        <fgColor rgb="FFFFFF00"/>
        <bgColor indexed="64"/>
      </patternFill>
    </fill>
    <fill>
      <patternFill patternType="solid">
        <fgColor theme="1" tint="0.499984740745262"/>
        <bgColor indexed="64"/>
      </patternFill>
    </fill>
  </fills>
  <borders count="28">
    <border>
      <left/>
      <right/>
      <top/>
      <bottom/>
      <diagonal/>
    </border>
    <border>
      <left style="thin">
        <color theme="0" tint="-4.9989318521683403E-2"/>
      </left>
      <right/>
      <top/>
      <bottom style="thin">
        <color theme="0" tint="-0.24994659260841701"/>
      </bottom>
      <diagonal/>
    </border>
    <border>
      <left style="thin">
        <color theme="0" tint="-4.9989318521683403E-2"/>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top/>
      <bottom style="thin">
        <color theme="0" tint="-0.2499465926084170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theme="0" tint="-0.34998626667073579"/>
      </right>
      <top/>
      <bottom/>
      <diagonal/>
    </border>
    <border>
      <left/>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31">
    <xf numFmtId="0" fontId="0" fillId="0" borderId="0" xfId="0"/>
    <xf numFmtId="0" fontId="2" fillId="2" borderId="1" xfId="0" applyFont="1" applyFill="1" applyBorder="1" applyAlignment="1" applyProtection="1">
      <alignment horizontal="center" vertical="center" wrapText="1"/>
      <protection hidden="1"/>
    </xf>
    <xf numFmtId="0" fontId="0" fillId="3" borderId="3" xfId="0"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protection hidden="1"/>
    </xf>
    <xf numFmtId="0" fontId="2" fillId="4" borderId="2" xfId="0" applyFont="1" applyFill="1" applyBorder="1" applyAlignment="1" applyProtection="1">
      <alignment horizontal="center" vertical="center" wrapText="1"/>
      <protection hidden="1"/>
    </xf>
    <xf numFmtId="0" fontId="0" fillId="0" borderId="4" xfId="0" applyBorder="1" applyAlignment="1" applyProtection="1">
      <alignment vertical="center" wrapText="1"/>
      <protection hidden="1"/>
    </xf>
    <xf numFmtId="0" fontId="0" fillId="3" borderId="3" xfId="0" applyFill="1" applyBorder="1" applyAlignment="1" applyProtection="1">
      <alignment horizontal="left" vertical="center"/>
      <protection hidden="1"/>
    </xf>
    <xf numFmtId="0" fontId="0" fillId="0" borderId="6" xfId="0" applyBorder="1" applyAlignment="1" applyProtection="1">
      <alignment vertical="center"/>
      <protection hidden="1"/>
    </xf>
    <xf numFmtId="0" fontId="0" fillId="5" borderId="0" xfId="0" applyFill="1"/>
    <xf numFmtId="0" fontId="0" fillId="5" borderId="3" xfId="0" applyFill="1"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7" fillId="9" borderId="5" xfId="0" applyFont="1" applyFill="1" applyBorder="1" applyAlignment="1">
      <alignment horizontal="center" vertical="center" textRotation="90" wrapText="1"/>
    </xf>
    <xf numFmtId="0" fontId="7" fillId="0" borderId="5" xfId="0" applyFont="1" applyBorder="1" applyAlignment="1">
      <alignment horizontal="center" vertical="center" textRotation="90" wrapText="1"/>
    </xf>
    <xf numFmtId="0" fontId="7" fillId="10" borderId="5"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8" fillId="9" borderId="5" xfId="0" applyFont="1" applyFill="1" applyBorder="1" applyAlignment="1">
      <alignment horizontal="center" vertical="center"/>
    </xf>
    <xf numFmtId="0" fontId="8" fillId="2" borderId="5" xfId="0" applyFont="1" applyFill="1" applyBorder="1" applyAlignment="1">
      <alignment horizontal="center" vertical="center"/>
    </xf>
    <xf numFmtId="14" fontId="9" fillId="10" borderId="5" xfId="0" applyNumberFormat="1" applyFont="1" applyFill="1" applyBorder="1" applyAlignment="1" applyProtection="1">
      <alignment horizontal="center" vertical="center"/>
      <protection hidden="1"/>
    </xf>
    <xf numFmtId="22" fontId="9" fillId="10" borderId="5" xfId="0" applyNumberFormat="1" applyFont="1" applyFill="1" applyBorder="1" applyAlignment="1" applyProtection="1">
      <alignment horizontal="center" vertical="center"/>
      <protection hidden="1"/>
    </xf>
    <xf numFmtId="0" fontId="9" fillId="11" borderId="5" xfId="0" applyFont="1" applyFill="1" applyBorder="1" applyAlignment="1" applyProtection="1">
      <alignment vertical="center" wrapText="1"/>
      <protection hidden="1"/>
    </xf>
    <xf numFmtId="0" fontId="10" fillId="0" borderId="5" xfId="0" applyFont="1" applyBorder="1" applyAlignment="1" applyProtection="1">
      <alignment horizontal="left" vertical="center" wrapText="1"/>
      <protection hidden="1"/>
    </xf>
    <xf numFmtId="0" fontId="10" fillId="0" borderId="5" xfId="0" applyFont="1" applyBorder="1" applyAlignment="1" applyProtection="1">
      <alignment horizontal="center" vertical="center"/>
      <protection hidden="1"/>
    </xf>
    <xf numFmtId="0" fontId="10" fillId="0" borderId="5" xfId="0" applyFont="1" applyBorder="1" applyAlignment="1" applyProtection="1">
      <alignment horizontal="center" vertical="center" wrapText="1"/>
      <protection hidden="1"/>
    </xf>
    <xf numFmtId="0" fontId="0" fillId="11" borderId="5" xfId="0" applyFill="1" applyBorder="1" applyAlignment="1" applyProtection="1">
      <alignment vertical="center" wrapText="1"/>
      <protection hidden="1"/>
    </xf>
    <xf numFmtId="0" fontId="10" fillId="10" borderId="5" xfId="0" applyFont="1" applyFill="1" applyBorder="1" applyAlignment="1" applyProtection="1">
      <alignment horizontal="center" vertical="center"/>
      <protection hidden="1"/>
    </xf>
    <xf numFmtId="164" fontId="10" fillId="12" borderId="5" xfId="1" applyNumberFormat="1" applyFont="1" applyFill="1" applyBorder="1" applyAlignment="1">
      <alignment vertical="center" wrapText="1"/>
    </xf>
    <xf numFmtId="1" fontId="10" fillId="0" borderId="5" xfId="1" applyNumberFormat="1" applyFont="1" applyBorder="1" applyAlignment="1">
      <alignment vertical="center" wrapText="1"/>
    </xf>
    <xf numFmtId="10" fontId="10" fillId="12" borderId="5" xfId="3" applyNumberFormat="1" applyFont="1" applyFill="1" applyBorder="1" applyAlignment="1">
      <alignment horizontal="center" vertical="center" wrapText="1"/>
    </xf>
    <xf numFmtId="10" fontId="11" fillId="0" borderId="5" xfId="3" applyNumberFormat="1" applyFont="1" applyFill="1" applyBorder="1" applyAlignment="1">
      <alignment horizontal="center" vertical="center" wrapText="1"/>
    </xf>
    <xf numFmtId="164" fontId="10" fillId="10" borderId="5" xfId="1" applyNumberFormat="1" applyFont="1" applyFill="1" applyBorder="1" applyAlignment="1">
      <alignment vertical="center" wrapText="1"/>
    </xf>
    <xf numFmtId="10" fontId="11" fillId="10" borderId="5" xfId="3" applyNumberFormat="1" applyFont="1" applyFill="1" applyBorder="1" applyAlignment="1">
      <alignment vertical="center" wrapText="1"/>
    </xf>
    <xf numFmtId="1" fontId="10" fillId="11" borderId="5" xfId="2" applyNumberFormat="1" applyFont="1" applyFill="1" applyBorder="1" applyAlignment="1">
      <alignment horizontal="center" vertical="center" wrapText="1"/>
    </xf>
    <xf numFmtId="9" fontId="11" fillId="0" borderId="5" xfId="0" applyNumberFormat="1" applyFont="1" applyBorder="1" applyAlignment="1">
      <alignment horizontal="center" vertical="center" wrapText="1"/>
    </xf>
    <xf numFmtId="44" fontId="7" fillId="0" borderId="5" xfId="2" applyFont="1" applyBorder="1" applyAlignment="1" applyProtection="1">
      <alignment vertical="center" wrapText="1"/>
      <protection hidden="1"/>
    </xf>
    <xf numFmtId="165" fontId="7" fillId="0" borderId="5" xfId="0" applyNumberFormat="1" applyFont="1" applyBorder="1" applyAlignment="1" applyProtection="1">
      <alignment vertical="center" wrapText="1"/>
      <protection hidden="1"/>
    </xf>
    <xf numFmtId="0" fontId="10" fillId="0" borderId="5" xfId="0" applyFont="1" applyBorder="1" applyAlignment="1" applyProtection="1">
      <alignment vertical="center" wrapText="1"/>
      <protection hidden="1"/>
    </xf>
    <xf numFmtId="0" fontId="10" fillId="0" borderId="5" xfId="0" applyFont="1" applyBorder="1" applyAlignment="1" applyProtection="1">
      <alignment vertical="center"/>
      <protection hidden="1"/>
    </xf>
    <xf numFmtId="0" fontId="10" fillId="10" borderId="5" xfId="0" applyFont="1" applyFill="1" applyBorder="1" applyAlignment="1" applyProtection="1">
      <alignment horizontal="center" vertical="center" wrapText="1"/>
      <protection hidden="1"/>
    </xf>
    <xf numFmtId="44" fontId="9" fillId="0" borderId="5" xfId="4" applyFont="1" applyBorder="1" applyAlignment="1">
      <alignment vertical="center"/>
    </xf>
    <xf numFmtId="44" fontId="11" fillId="0" borderId="5" xfId="4" applyFont="1" applyBorder="1" applyAlignment="1">
      <alignment vertical="center"/>
    </xf>
    <xf numFmtId="0" fontId="3" fillId="0" borderId="0" xfId="0" applyFont="1" applyAlignment="1">
      <alignment horizontal="center"/>
    </xf>
    <xf numFmtId="0" fontId="12" fillId="0" borderId="7" xfId="0" applyFont="1" applyBorder="1" applyAlignment="1">
      <alignment vertical="center" wrapText="1"/>
    </xf>
    <xf numFmtId="0" fontId="12" fillId="0" borderId="5" xfId="0" applyFont="1" applyBorder="1" applyAlignment="1">
      <alignment vertical="center"/>
    </xf>
    <xf numFmtId="0" fontId="13" fillId="0" borderId="5" xfId="0" applyFont="1" applyBorder="1" applyAlignment="1">
      <alignment vertical="center" wrapText="1"/>
    </xf>
    <xf numFmtId="0" fontId="13" fillId="10" borderId="15" xfId="0" applyFont="1" applyFill="1" applyBorder="1" applyAlignment="1">
      <alignment horizontal="left" vertical="top" wrapText="1" readingOrder="1"/>
    </xf>
    <xf numFmtId="0" fontId="13" fillId="10" borderId="17" xfId="0" applyFont="1" applyFill="1" applyBorder="1" applyAlignment="1">
      <alignment horizontal="left" vertical="top" wrapText="1" readingOrder="1"/>
    </xf>
    <xf numFmtId="0" fontId="13" fillId="10" borderId="16" xfId="0" applyFont="1" applyFill="1" applyBorder="1" applyAlignment="1">
      <alignment horizontal="left" vertical="top" wrapText="1" readingOrder="1"/>
    </xf>
    <xf numFmtId="0" fontId="0" fillId="0" borderId="13" xfId="0" applyBorder="1" applyAlignment="1">
      <alignment horizontal="left" vertical="top" wrapText="1"/>
    </xf>
    <xf numFmtId="0" fontId="0" fillId="0" borderId="0" xfId="0" applyAlignment="1">
      <alignment vertical="top" wrapText="1"/>
    </xf>
    <xf numFmtId="0" fontId="0" fillId="0" borderId="14" xfId="0" applyBorder="1" applyAlignment="1">
      <alignment vertical="top" wrapText="1"/>
    </xf>
    <xf numFmtId="0" fontId="13" fillId="0" borderId="7" xfId="0" applyFont="1" applyBorder="1" applyAlignment="1">
      <alignment vertical="center" wrapText="1"/>
    </xf>
    <xf numFmtId="0" fontId="12" fillId="13" borderId="11" xfId="0" applyFont="1" applyFill="1" applyBorder="1" applyAlignment="1">
      <alignment horizontal="center" vertical="center"/>
    </xf>
    <xf numFmtId="0" fontId="13" fillId="10" borderId="24" xfId="0" applyFont="1" applyFill="1" applyBorder="1" applyAlignment="1">
      <alignment horizontal="left" vertical="top" wrapText="1" readingOrder="1"/>
    </xf>
    <xf numFmtId="0" fontId="3" fillId="0" borderId="12" xfId="0" applyFont="1" applyBorder="1" applyAlignment="1">
      <alignment horizontal="center"/>
    </xf>
    <xf numFmtId="0" fontId="3" fillId="0" borderId="5" xfId="0" applyFont="1" applyBorder="1" applyAlignment="1">
      <alignment horizontal="center" vertical="center"/>
    </xf>
    <xf numFmtId="0" fontId="0" fillId="0" borderId="5" xfId="0" applyBorder="1" applyAlignment="1">
      <alignment horizontal="left" vertical="top" wrapText="1"/>
    </xf>
    <xf numFmtId="0" fontId="2" fillId="15" borderId="4" xfId="0" applyFont="1" applyFill="1" applyBorder="1" applyAlignment="1">
      <alignment horizontal="center"/>
    </xf>
    <xf numFmtId="0" fontId="2" fillId="16" borderId="4" xfId="0" applyFont="1" applyFill="1" applyBorder="1" applyAlignment="1">
      <alignment horizontal="center"/>
    </xf>
    <xf numFmtId="0" fontId="0" fillId="10" borderId="4" xfId="0" applyFill="1" applyBorder="1"/>
    <xf numFmtId="0" fontId="0" fillId="10" borderId="4" xfId="0" applyFill="1" applyBorder="1" applyAlignment="1">
      <alignment horizontal="center" vertical="center"/>
    </xf>
    <xf numFmtId="10" fontId="0" fillId="0" borderId="4" xfId="3" applyNumberFormat="1" applyFont="1" applyBorder="1"/>
    <xf numFmtId="166" fontId="0" fillId="10" borderId="4" xfId="0" applyNumberFormat="1" applyFill="1" applyBorder="1"/>
    <xf numFmtId="10" fontId="0" fillId="10" borderId="4" xfId="3" applyNumberFormat="1" applyFont="1" applyFill="1" applyBorder="1" applyAlignment="1">
      <alignment horizontal="center" vertical="center"/>
    </xf>
    <xf numFmtId="166" fontId="0" fillId="10" borderId="4" xfId="0" applyNumberFormat="1" applyFill="1" applyBorder="1" applyAlignment="1">
      <alignment horizontal="center" vertical="center"/>
    </xf>
    <xf numFmtId="10" fontId="0" fillId="10" borderId="4" xfId="3" applyNumberFormat="1" applyFont="1" applyFill="1" applyBorder="1"/>
    <xf numFmtId="10" fontId="0" fillId="10" borderId="4" xfId="0" applyNumberFormat="1" applyFill="1" applyBorder="1"/>
    <xf numFmtId="10" fontId="0" fillId="10" borderId="4" xfId="0" applyNumberFormat="1" applyFill="1" applyBorder="1" applyAlignment="1">
      <alignment horizontal="center" vertical="center"/>
    </xf>
    <xf numFmtId="0" fontId="2" fillId="14" borderId="4" xfId="0" applyFont="1" applyFill="1" applyBorder="1" applyAlignment="1">
      <alignment horizontal="left" vertical="center" wrapText="1"/>
    </xf>
    <xf numFmtId="0" fontId="2" fillId="14" borderId="4" xfId="0" applyFont="1" applyFill="1" applyBorder="1" applyAlignment="1">
      <alignment horizontal="center" vertical="center" wrapText="1"/>
    </xf>
    <xf numFmtId="10" fontId="2" fillId="15" borderId="4" xfId="0" applyNumberFormat="1" applyFont="1" applyFill="1" applyBorder="1" applyAlignment="1">
      <alignment horizontal="right" vertical="center" wrapText="1"/>
    </xf>
    <xf numFmtId="2" fontId="2" fillId="15" borderId="4" xfId="0" applyNumberFormat="1" applyFont="1" applyFill="1" applyBorder="1" applyAlignment="1">
      <alignment horizontal="center" vertical="center" wrapText="1"/>
    </xf>
    <xf numFmtId="10" fontId="0" fillId="0" borderId="4" xfId="0" applyNumberFormat="1" applyBorder="1" applyAlignment="1">
      <alignment horizontal="center"/>
    </xf>
    <xf numFmtId="10" fontId="3" fillId="17" borderId="4" xfId="3" applyNumberFormat="1" applyFont="1" applyFill="1" applyBorder="1" applyAlignment="1">
      <alignment horizontal="center"/>
    </xf>
    <xf numFmtId="10" fontId="2" fillId="16" borderId="4" xfId="3" applyNumberFormat="1" applyFont="1" applyFill="1" applyBorder="1" applyAlignment="1">
      <alignment vertical="center"/>
    </xf>
    <xf numFmtId="2" fontId="2" fillId="16" borderId="4" xfId="3" applyNumberFormat="1" applyFont="1" applyFill="1" applyBorder="1" applyAlignment="1">
      <alignment vertical="center"/>
    </xf>
    <xf numFmtId="10" fontId="0" fillId="0" borderId="6" xfId="3" applyNumberFormat="1" applyFont="1" applyBorder="1" applyAlignment="1" applyProtection="1">
      <alignment vertical="center"/>
      <protection hidden="1"/>
    </xf>
    <xf numFmtId="0" fontId="3" fillId="18" borderId="26" xfId="0" applyFont="1" applyFill="1" applyBorder="1" applyAlignment="1" applyProtection="1">
      <alignment horizontal="center" vertical="center" wrapText="1"/>
      <protection hidden="1"/>
    </xf>
    <xf numFmtId="0" fontId="3" fillId="18" borderId="27" xfId="0" applyFont="1" applyFill="1" applyBorder="1" applyAlignment="1" applyProtection="1">
      <alignment horizontal="center" vertical="center" wrapText="1"/>
      <protection hidden="1"/>
    </xf>
    <xf numFmtId="165" fontId="0" fillId="0" borderId="27" xfId="0" applyNumberFormat="1" applyBorder="1"/>
    <xf numFmtId="167" fontId="0" fillId="0" borderId="26" xfId="2" applyNumberFormat="1" applyFont="1" applyBorder="1"/>
    <xf numFmtId="165" fontId="0" fillId="0" borderId="26" xfId="0" applyNumberFormat="1" applyBorder="1"/>
    <xf numFmtId="165" fontId="3" fillId="0" borderId="26" xfId="0" applyNumberFormat="1" applyFont="1" applyBorder="1"/>
    <xf numFmtId="165" fontId="2" fillId="15" borderId="26" xfId="0" applyNumberFormat="1" applyFont="1" applyFill="1" applyBorder="1"/>
    <xf numFmtId="165" fontId="0" fillId="0" borderId="0" xfId="0" applyNumberFormat="1"/>
    <xf numFmtId="44" fontId="0" fillId="0" borderId="6" xfId="2" applyFont="1" applyBorder="1" applyAlignment="1" applyProtection="1">
      <alignment vertical="center"/>
      <protection hidden="1"/>
    </xf>
    <xf numFmtId="14" fontId="0" fillId="0" borderId="0" xfId="0" applyNumberFormat="1"/>
    <xf numFmtId="8" fontId="0" fillId="0" borderId="0" xfId="0" applyNumberFormat="1"/>
    <xf numFmtId="44" fontId="0" fillId="0" borderId="0" xfId="0" applyNumberFormat="1"/>
    <xf numFmtId="0" fontId="14" fillId="0" borderId="6" xfId="0" applyFont="1" applyBorder="1" applyAlignment="1" applyProtection="1">
      <alignment vertical="center"/>
      <protection hidden="1"/>
    </xf>
    <xf numFmtId="0" fontId="0" fillId="3" borderId="3" xfId="0" applyFill="1" applyBorder="1" applyAlignment="1" applyProtection="1">
      <alignment horizontal="center" vertical="center"/>
      <protection hidden="1"/>
    </xf>
    <xf numFmtId="0" fontId="0" fillId="0" borderId="4" xfId="0" applyBorder="1" applyAlignment="1" applyProtection="1">
      <alignment vertical="center"/>
      <protection hidden="1"/>
    </xf>
    <xf numFmtId="0" fontId="14" fillId="0" borderId="3" xfId="0" applyFont="1" applyBorder="1" applyAlignment="1" applyProtection="1">
      <alignment horizontal="left" vertical="center"/>
      <protection hidden="1"/>
    </xf>
    <xf numFmtId="0" fontId="13" fillId="0" borderId="3" xfId="0" applyFont="1" applyBorder="1" applyAlignment="1" applyProtection="1">
      <alignment horizontal="left" vertical="center"/>
      <protection hidden="1"/>
    </xf>
    <xf numFmtId="1" fontId="10" fillId="12" borderId="5" xfId="1" applyNumberFormat="1" applyFont="1" applyFill="1" applyBorder="1" applyAlignment="1">
      <alignment vertical="center" wrapText="1"/>
    </xf>
    <xf numFmtId="0" fontId="9" fillId="11" borderId="5" xfId="0" applyFont="1" applyFill="1" applyBorder="1" applyAlignment="1" applyProtection="1">
      <alignment horizontal="center" vertical="center" wrapText="1"/>
      <protection hidden="1"/>
    </xf>
    <xf numFmtId="10" fontId="14" fillId="0" borderId="6" xfId="3" applyNumberFormat="1" applyFont="1" applyBorder="1" applyAlignment="1" applyProtection="1">
      <alignment vertical="center"/>
      <protection hidden="1"/>
    </xf>
    <xf numFmtId="44" fontId="14" fillId="0" borderId="6" xfId="2" applyFont="1" applyBorder="1" applyAlignment="1" applyProtection="1">
      <alignment vertical="center"/>
      <protection hidden="1"/>
    </xf>
    <xf numFmtId="0" fontId="15" fillId="0" borderId="3" xfId="0" applyFont="1" applyBorder="1" applyAlignment="1" applyProtection="1">
      <alignment horizontal="left" vertical="center" wrapText="1"/>
      <protection hidden="1"/>
    </xf>
    <xf numFmtId="10" fontId="0" fillId="0" borderId="0" xfId="0" applyNumberFormat="1"/>
    <xf numFmtId="0" fontId="3" fillId="0" borderId="0" xfId="0" applyFont="1" applyAlignment="1">
      <alignment horizontal="center"/>
    </xf>
    <xf numFmtId="0" fontId="2" fillId="14" borderId="0" xfId="0" applyFont="1" applyFill="1" applyAlignment="1">
      <alignment horizontal="center" vertical="center" wrapText="1"/>
    </xf>
    <xf numFmtId="0" fontId="2" fillId="14" borderId="25" xfId="0" applyFont="1" applyFill="1" applyBorder="1" applyAlignment="1">
      <alignment horizontal="center" vertical="center" wrapText="1"/>
    </xf>
    <xf numFmtId="0" fontId="2" fillId="14" borderId="4" xfId="0" applyFont="1" applyFill="1" applyBorder="1" applyAlignment="1">
      <alignment horizontal="center" vertical="center"/>
    </xf>
    <xf numFmtId="0" fontId="2" fillId="15" borderId="4" xfId="0" applyFont="1" applyFill="1" applyBorder="1" applyAlignment="1">
      <alignment horizontal="center"/>
    </xf>
    <xf numFmtId="0" fontId="2" fillId="16" borderId="4" xfId="0" applyFont="1" applyFill="1" applyBorder="1" applyAlignment="1">
      <alignment horizont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9" fillId="0" borderId="5" xfId="0" applyFont="1" applyBorder="1" applyAlignment="1">
      <alignment horizontal="right" vertical="center" wrapText="1" indent="1"/>
    </xf>
    <xf numFmtId="0" fontId="5" fillId="7" borderId="7" xfId="0" applyFont="1" applyFill="1" applyBorder="1" applyAlignment="1">
      <alignment horizontal="center" vertical="center" textRotation="90" wrapText="1"/>
    </xf>
    <xf numFmtId="0" fontId="5" fillId="7" borderId="11" xfId="0" applyFont="1" applyFill="1" applyBorder="1" applyAlignment="1">
      <alignment horizontal="center" vertical="center" textRotation="90" wrapText="1"/>
    </xf>
    <xf numFmtId="0" fontId="5" fillId="7" borderId="12" xfId="0" applyFont="1" applyFill="1" applyBorder="1" applyAlignment="1">
      <alignment horizontal="center" vertical="center" textRotation="90" wrapText="1"/>
    </xf>
    <xf numFmtId="0" fontId="5" fillId="7" borderId="7"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6" fillId="8" borderId="8"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7" fillId="0" borderId="9" xfId="0" applyFont="1" applyBorder="1" applyAlignment="1">
      <alignment horizontal="center" vertical="center"/>
    </xf>
    <xf numFmtId="0" fontId="5" fillId="6" borderId="7"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cellXfs>
  <cellStyles count="5">
    <cellStyle name="Millares" xfId="1" builtinId="3"/>
    <cellStyle name="Moneda" xfId="2" builtinId="4"/>
    <cellStyle name="Moneda 2 4" xfId="4" xr:uid="{00000000-0005-0000-0000-000002000000}"/>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444500</xdr:colOff>
      <xdr:row>9</xdr:row>
      <xdr:rowOff>177800</xdr:rowOff>
    </xdr:from>
    <xdr:ext cx="65" cy="172227"/>
    <xdr:sp macro="" textlink="">
      <xdr:nvSpPr>
        <xdr:cNvPr id="2" name="TextBox 1">
          <a:extLst>
            <a:ext uri="{FF2B5EF4-FFF2-40B4-BE49-F238E27FC236}">
              <a16:creationId xmlns:a16="http://schemas.microsoft.com/office/drawing/2014/main" id="{EE53DE4C-939C-44DE-84D6-0727AFADB9EE}"/>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3" name="TextBox 3">
          <a:extLst>
            <a:ext uri="{FF2B5EF4-FFF2-40B4-BE49-F238E27FC236}">
              <a16:creationId xmlns:a16="http://schemas.microsoft.com/office/drawing/2014/main" id="{624208B9-F822-4BE6-9389-B39AA4C3DE11}"/>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4" name="TextBox 5">
          <a:extLst>
            <a:ext uri="{FF2B5EF4-FFF2-40B4-BE49-F238E27FC236}">
              <a16:creationId xmlns:a16="http://schemas.microsoft.com/office/drawing/2014/main" id="{6C165473-ADB4-4276-B04D-D954F1C429AC}"/>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5" name="TextBox 6">
          <a:extLst>
            <a:ext uri="{FF2B5EF4-FFF2-40B4-BE49-F238E27FC236}">
              <a16:creationId xmlns:a16="http://schemas.microsoft.com/office/drawing/2014/main" id="{6CA1E668-40B4-46A0-9AC9-B410EDD6BBBC}"/>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6" name="TextBox 7">
          <a:extLst>
            <a:ext uri="{FF2B5EF4-FFF2-40B4-BE49-F238E27FC236}">
              <a16:creationId xmlns:a16="http://schemas.microsoft.com/office/drawing/2014/main" id="{9AF481E6-54D6-46A2-BC7C-4CFEFCC36E3E}"/>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7" name="TextBox 10">
          <a:extLst>
            <a:ext uri="{FF2B5EF4-FFF2-40B4-BE49-F238E27FC236}">
              <a16:creationId xmlns:a16="http://schemas.microsoft.com/office/drawing/2014/main" id="{D20F952C-E42E-4287-95E6-48BF8D1F31A9}"/>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8" name="TextBox 11">
          <a:extLst>
            <a:ext uri="{FF2B5EF4-FFF2-40B4-BE49-F238E27FC236}">
              <a16:creationId xmlns:a16="http://schemas.microsoft.com/office/drawing/2014/main" id="{0917C304-DA28-499C-9E11-57538A1EAA7D}"/>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9" name="TextBox 12">
          <a:extLst>
            <a:ext uri="{FF2B5EF4-FFF2-40B4-BE49-F238E27FC236}">
              <a16:creationId xmlns:a16="http://schemas.microsoft.com/office/drawing/2014/main" id="{6D17D826-2624-4745-AC06-7B0DF476C17B}"/>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10" name="TextBox 13">
          <a:extLst>
            <a:ext uri="{FF2B5EF4-FFF2-40B4-BE49-F238E27FC236}">
              <a16:creationId xmlns:a16="http://schemas.microsoft.com/office/drawing/2014/main" id="{65AD3FF4-6664-4F0E-8948-53A64270E6AE}"/>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11" name="TextBox 15">
          <a:extLst>
            <a:ext uri="{FF2B5EF4-FFF2-40B4-BE49-F238E27FC236}">
              <a16:creationId xmlns:a16="http://schemas.microsoft.com/office/drawing/2014/main" id="{84BE8EBC-67D3-4821-A28E-6A615B8DFED4}"/>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12" name="TextBox 17">
          <a:extLst>
            <a:ext uri="{FF2B5EF4-FFF2-40B4-BE49-F238E27FC236}">
              <a16:creationId xmlns:a16="http://schemas.microsoft.com/office/drawing/2014/main" id="{AFB15E8A-C3BE-42E5-A582-41228B6074D0}"/>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13" name="TextBox 18">
          <a:extLst>
            <a:ext uri="{FF2B5EF4-FFF2-40B4-BE49-F238E27FC236}">
              <a16:creationId xmlns:a16="http://schemas.microsoft.com/office/drawing/2014/main" id="{B3A033DD-E426-4031-BF18-8418A192FF55}"/>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14" name="TextBox 1">
          <a:extLst>
            <a:ext uri="{FF2B5EF4-FFF2-40B4-BE49-F238E27FC236}">
              <a16:creationId xmlns:a16="http://schemas.microsoft.com/office/drawing/2014/main" id="{532D0433-5B94-462C-A825-E2541514A3DC}"/>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15" name="TextBox 7">
          <a:extLst>
            <a:ext uri="{FF2B5EF4-FFF2-40B4-BE49-F238E27FC236}">
              <a16:creationId xmlns:a16="http://schemas.microsoft.com/office/drawing/2014/main" id="{C7B462F4-48E8-4D1F-8CEC-D5152DC7E0A0}"/>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16" name="TextBox 13">
          <a:extLst>
            <a:ext uri="{FF2B5EF4-FFF2-40B4-BE49-F238E27FC236}">
              <a16:creationId xmlns:a16="http://schemas.microsoft.com/office/drawing/2014/main" id="{80133292-F510-40D2-9AE1-24D095C9251C}"/>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17" name="TextBox 3">
          <a:extLst>
            <a:ext uri="{FF2B5EF4-FFF2-40B4-BE49-F238E27FC236}">
              <a16:creationId xmlns:a16="http://schemas.microsoft.com/office/drawing/2014/main" id="{66C404EA-3ED3-4A2B-8527-0A774C859273}"/>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18" name="TextBox 5">
          <a:extLst>
            <a:ext uri="{FF2B5EF4-FFF2-40B4-BE49-F238E27FC236}">
              <a16:creationId xmlns:a16="http://schemas.microsoft.com/office/drawing/2014/main" id="{E25094BB-E93B-4BFB-94E5-C1C95B23A57A}"/>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19" name="TextBox 6">
          <a:extLst>
            <a:ext uri="{FF2B5EF4-FFF2-40B4-BE49-F238E27FC236}">
              <a16:creationId xmlns:a16="http://schemas.microsoft.com/office/drawing/2014/main" id="{52782034-3A72-4941-BBDE-37C33FE533A9}"/>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20" name="TextBox 1">
          <a:extLst>
            <a:ext uri="{FF2B5EF4-FFF2-40B4-BE49-F238E27FC236}">
              <a16:creationId xmlns:a16="http://schemas.microsoft.com/office/drawing/2014/main" id="{11F07BEB-FBB8-4740-9B5A-25FF0F81EF54}"/>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21" name="TextBox 8">
          <a:extLst>
            <a:ext uri="{FF2B5EF4-FFF2-40B4-BE49-F238E27FC236}">
              <a16:creationId xmlns:a16="http://schemas.microsoft.com/office/drawing/2014/main" id="{8D3D4000-3901-4935-A621-C5271B9E7FCD}"/>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22" name="TextBox 9">
          <a:extLst>
            <a:ext uri="{FF2B5EF4-FFF2-40B4-BE49-F238E27FC236}">
              <a16:creationId xmlns:a16="http://schemas.microsoft.com/office/drawing/2014/main" id="{6460DCDA-3527-4D9B-ACC4-3AAAD4EAFA49}"/>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23" name="TextBox 14">
          <a:extLst>
            <a:ext uri="{FF2B5EF4-FFF2-40B4-BE49-F238E27FC236}">
              <a16:creationId xmlns:a16="http://schemas.microsoft.com/office/drawing/2014/main" id="{E05B177E-E9A3-48B8-826A-E13AED7FD9C9}"/>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24" name="TextBox 16">
          <a:extLst>
            <a:ext uri="{FF2B5EF4-FFF2-40B4-BE49-F238E27FC236}">
              <a16:creationId xmlns:a16="http://schemas.microsoft.com/office/drawing/2014/main" id="{E6309C35-94C3-4602-93B6-14990C0C98FA}"/>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25" name="TextBox 7">
          <a:extLst>
            <a:ext uri="{FF2B5EF4-FFF2-40B4-BE49-F238E27FC236}">
              <a16:creationId xmlns:a16="http://schemas.microsoft.com/office/drawing/2014/main" id="{9979AA7C-6FA9-429C-B0DC-95DCBBF8E54F}"/>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26" name="TextBox 13">
          <a:extLst>
            <a:ext uri="{FF2B5EF4-FFF2-40B4-BE49-F238E27FC236}">
              <a16:creationId xmlns:a16="http://schemas.microsoft.com/office/drawing/2014/main" id="{99EB492C-6DFE-484C-8687-2B0C9DC68DD3}"/>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75"/>
  <sheetViews>
    <sheetView tabSelected="1" topLeftCell="J43" zoomScaleNormal="100" workbookViewId="0">
      <selection activeCell="P65" sqref="P65"/>
    </sheetView>
  </sheetViews>
  <sheetFormatPr baseColWidth="10" defaultColWidth="11.42578125" defaultRowHeight="15" x14ac:dyDescent="0.25"/>
  <cols>
    <col min="1" max="1" width="7.42578125" bestFit="1" customWidth="1"/>
    <col min="2" max="2" width="29.85546875" bestFit="1" customWidth="1"/>
    <col min="3" max="3" width="7.42578125" customWidth="1"/>
    <col min="4" max="4" width="13.85546875" customWidth="1"/>
    <col min="5" max="5" width="15.140625" customWidth="1"/>
    <col min="6" max="6" width="9" bestFit="1" customWidth="1"/>
    <col min="7" max="7" width="9.42578125" bestFit="1" customWidth="1"/>
    <col min="8" max="8" width="11.42578125" customWidth="1"/>
    <col min="9" max="9" width="29.85546875" customWidth="1"/>
    <col min="10" max="10" width="79.140625" customWidth="1"/>
    <col min="11" max="11" width="40" customWidth="1"/>
    <col min="12" max="12" width="14.5703125" customWidth="1"/>
    <col min="13" max="13" width="14.42578125" customWidth="1"/>
    <col min="14" max="14" width="12.28515625" customWidth="1"/>
    <col min="15" max="15" width="10.42578125" customWidth="1"/>
    <col min="16" max="16" width="18.7109375" bestFit="1" customWidth="1"/>
    <col min="17" max="17" width="17" bestFit="1" customWidth="1"/>
    <col min="18" max="18" width="15.140625" bestFit="1" customWidth="1"/>
    <col min="19" max="19" width="58.140625" customWidth="1"/>
    <col min="22" max="22" width="20.7109375" bestFit="1" customWidth="1"/>
    <col min="24" max="24" width="12.7109375" bestFit="1" customWidth="1"/>
  </cols>
  <sheetData>
    <row r="2" spans="1:24" x14ac:dyDescent="0.25">
      <c r="A2" s="100" t="s">
        <v>244</v>
      </c>
      <c r="B2" s="100"/>
      <c r="C2" s="100"/>
      <c r="D2" s="100"/>
      <c r="E2" s="100"/>
      <c r="F2" s="100"/>
      <c r="G2" s="100"/>
      <c r="H2" s="100"/>
      <c r="I2" s="100"/>
      <c r="J2" s="100"/>
      <c r="K2" s="100"/>
      <c r="L2" s="100"/>
      <c r="M2" s="100"/>
      <c r="N2" s="100"/>
      <c r="O2" s="100"/>
      <c r="P2" s="100"/>
      <c r="Q2" s="100"/>
      <c r="R2" s="100"/>
      <c r="S2" s="100"/>
    </row>
    <row r="3" spans="1:24" ht="49.5" customHeight="1" x14ac:dyDescent="0.25">
      <c r="A3" s="4" t="s">
        <v>0</v>
      </c>
      <c r="B3" s="4" t="s">
        <v>1</v>
      </c>
      <c r="C3" s="1" t="s">
        <v>2</v>
      </c>
      <c r="D3" s="1" t="s">
        <v>3</v>
      </c>
      <c r="E3" s="1" t="s">
        <v>4</v>
      </c>
      <c r="F3" s="3" t="s">
        <v>5</v>
      </c>
      <c r="G3" s="3" t="s">
        <v>6</v>
      </c>
      <c r="H3" s="3" t="s">
        <v>7</v>
      </c>
      <c r="I3" s="3" t="s">
        <v>1</v>
      </c>
      <c r="J3" s="3" t="s">
        <v>8</v>
      </c>
      <c r="K3" s="3" t="s">
        <v>9</v>
      </c>
      <c r="L3" s="3" t="s">
        <v>10</v>
      </c>
      <c r="M3" s="3" t="s">
        <v>11</v>
      </c>
      <c r="N3" s="3" t="s">
        <v>12</v>
      </c>
      <c r="O3" s="3" t="s">
        <v>13</v>
      </c>
      <c r="P3" s="3" t="s">
        <v>14</v>
      </c>
      <c r="Q3" s="3" t="s">
        <v>15</v>
      </c>
      <c r="R3" s="5" t="s">
        <v>245</v>
      </c>
      <c r="S3" s="3" t="s">
        <v>16</v>
      </c>
    </row>
    <row r="4" spans="1:24" x14ac:dyDescent="0.25">
      <c r="A4" s="2">
        <v>1</v>
      </c>
      <c r="B4" s="11" t="s">
        <v>17</v>
      </c>
      <c r="C4" s="2">
        <v>1</v>
      </c>
      <c r="D4" s="11" t="s">
        <v>18</v>
      </c>
      <c r="E4" s="6" t="s">
        <v>19</v>
      </c>
      <c r="F4" s="6" t="s">
        <v>20</v>
      </c>
      <c r="G4" s="7" t="s">
        <v>21</v>
      </c>
      <c r="H4" s="7">
        <v>2000</v>
      </c>
      <c r="I4" s="7" t="s">
        <v>17</v>
      </c>
      <c r="J4" s="7" t="s">
        <v>22</v>
      </c>
      <c r="K4" s="8" t="s">
        <v>234</v>
      </c>
      <c r="L4" s="76">
        <v>0.99980000000000002</v>
      </c>
      <c r="M4" s="76">
        <v>0.99980000000000002</v>
      </c>
      <c r="N4" s="89"/>
      <c r="O4" s="89"/>
      <c r="P4" s="85">
        <v>3177600</v>
      </c>
      <c r="Q4" s="97">
        <v>0</v>
      </c>
      <c r="R4" s="85">
        <f>P4-Q4</f>
        <v>3177600</v>
      </c>
      <c r="S4" s="8"/>
      <c r="V4" s="9"/>
      <c r="W4" t="s">
        <v>23</v>
      </c>
    </row>
    <row r="5" spans="1:24" x14ac:dyDescent="0.25">
      <c r="A5" s="2">
        <v>2</v>
      </c>
      <c r="B5" s="93" t="s">
        <v>24</v>
      </c>
      <c r="C5" s="2">
        <v>2</v>
      </c>
      <c r="D5" s="11" t="s">
        <v>221</v>
      </c>
      <c r="E5" s="6" t="s">
        <v>25</v>
      </c>
      <c r="F5" s="6" t="s">
        <v>26</v>
      </c>
      <c r="G5" s="7" t="s">
        <v>21</v>
      </c>
      <c r="H5" s="7">
        <v>100</v>
      </c>
      <c r="I5" s="7" t="s">
        <v>24</v>
      </c>
      <c r="J5" s="7" t="s">
        <v>27</v>
      </c>
      <c r="K5" s="8" t="s">
        <v>28</v>
      </c>
      <c r="L5" s="76">
        <v>0.996</v>
      </c>
      <c r="M5" s="76">
        <v>0.996</v>
      </c>
      <c r="N5" s="89"/>
      <c r="O5" s="89"/>
      <c r="P5" s="85">
        <v>2500000</v>
      </c>
      <c r="Q5" s="97">
        <v>0</v>
      </c>
      <c r="R5" s="85">
        <f>((P5-Q5)/30)*27</f>
        <v>2250000</v>
      </c>
      <c r="S5" s="8" t="s">
        <v>264</v>
      </c>
    </row>
    <row r="6" spans="1:24" x14ac:dyDescent="0.25">
      <c r="A6" s="2">
        <v>3</v>
      </c>
      <c r="B6" s="93" t="s">
        <v>29</v>
      </c>
      <c r="C6" s="2">
        <v>3</v>
      </c>
      <c r="D6" s="11" t="s">
        <v>222</v>
      </c>
      <c r="E6" s="6" t="s">
        <v>25</v>
      </c>
      <c r="F6" s="6" t="s">
        <v>26</v>
      </c>
      <c r="G6" s="7" t="s">
        <v>21</v>
      </c>
      <c r="H6" s="7">
        <v>100</v>
      </c>
      <c r="I6" s="7" t="s">
        <v>29</v>
      </c>
      <c r="J6" s="7" t="s">
        <v>30</v>
      </c>
      <c r="K6" s="8" t="s">
        <v>28</v>
      </c>
      <c r="L6" s="76">
        <v>0.996</v>
      </c>
      <c r="M6" s="76">
        <v>0.996</v>
      </c>
      <c r="N6" s="89"/>
      <c r="O6" s="89"/>
      <c r="P6" s="85">
        <v>2500000</v>
      </c>
      <c r="Q6" s="97">
        <v>0</v>
      </c>
      <c r="R6" s="85">
        <f>((P6-Q6)/30)*27</f>
        <v>2250000</v>
      </c>
      <c r="S6" s="8" t="s">
        <v>264</v>
      </c>
    </row>
    <row r="7" spans="1:24" x14ac:dyDescent="0.25">
      <c r="A7" s="2">
        <v>4</v>
      </c>
      <c r="B7" s="93" t="s">
        <v>31</v>
      </c>
      <c r="C7" s="2">
        <v>4</v>
      </c>
      <c r="D7" s="11" t="s">
        <v>243</v>
      </c>
      <c r="E7" s="6" t="s">
        <v>25</v>
      </c>
      <c r="F7" s="6" t="s">
        <v>26</v>
      </c>
      <c r="G7" s="7" t="s">
        <v>21</v>
      </c>
      <c r="H7" s="7">
        <v>100</v>
      </c>
      <c r="I7" s="7" t="s">
        <v>31</v>
      </c>
      <c r="J7" s="7" t="s">
        <v>32</v>
      </c>
      <c r="K7" s="8" t="s">
        <v>28</v>
      </c>
      <c r="L7" s="76">
        <v>0.996</v>
      </c>
      <c r="M7" s="76">
        <v>0.996</v>
      </c>
      <c r="N7" s="89"/>
      <c r="O7" s="89"/>
      <c r="P7" s="85">
        <v>2500000</v>
      </c>
      <c r="Q7" s="97">
        <v>0</v>
      </c>
      <c r="R7" s="85">
        <f>((P7-Q7)/30)*9</f>
        <v>750000</v>
      </c>
      <c r="S7" s="8" t="s">
        <v>251</v>
      </c>
    </row>
    <row r="8" spans="1:24" ht="14.45" customHeight="1" x14ac:dyDescent="0.25">
      <c r="A8" s="2">
        <v>5</v>
      </c>
      <c r="B8" s="11" t="s">
        <v>33</v>
      </c>
      <c r="C8" s="2">
        <v>5</v>
      </c>
      <c r="D8" s="11" t="s">
        <v>220</v>
      </c>
      <c r="E8" s="6" t="s">
        <v>34</v>
      </c>
      <c r="F8" s="6" t="s">
        <v>35</v>
      </c>
      <c r="G8" s="7" t="s">
        <v>21</v>
      </c>
      <c r="H8" s="7">
        <v>64</v>
      </c>
      <c r="I8" s="7" t="s">
        <v>33</v>
      </c>
      <c r="J8" s="7" t="s">
        <v>36</v>
      </c>
      <c r="K8" s="8" t="s">
        <v>235</v>
      </c>
      <c r="L8" s="76">
        <v>0.999</v>
      </c>
      <c r="M8" s="76">
        <v>0.999</v>
      </c>
      <c r="N8" s="89"/>
      <c r="O8" s="89"/>
      <c r="P8" s="85">
        <v>950000</v>
      </c>
      <c r="Q8" s="97">
        <v>0</v>
      </c>
      <c r="R8" s="85">
        <f t="shared" ref="R8:R59" si="0">P8-Q8</f>
        <v>950000</v>
      </c>
      <c r="S8" s="8"/>
    </row>
    <row r="9" spans="1:24" ht="14.45" customHeight="1" x14ac:dyDescent="0.25">
      <c r="A9" s="2">
        <v>6</v>
      </c>
      <c r="B9" s="11" t="s">
        <v>37</v>
      </c>
      <c r="C9" s="2">
        <v>6</v>
      </c>
      <c r="D9" s="7" t="s">
        <v>38</v>
      </c>
      <c r="E9" s="6" t="s">
        <v>39</v>
      </c>
      <c r="F9" s="6" t="s">
        <v>35</v>
      </c>
      <c r="G9" s="7" t="s">
        <v>21</v>
      </c>
      <c r="H9" s="7">
        <v>64</v>
      </c>
      <c r="I9" s="7" t="s">
        <v>37</v>
      </c>
      <c r="J9" s="7" t="s">
        <v>40</v>
      </c>
      <c r="K9" s="8" t="s">
        <v>236</v>
      </c>
      <c r="L9" s="76">
        <v>0.999</v>
      </c>
      <c r="M9" s="76">
        <v>0.999</v>
      </c>
      <c r="N9" s="89"/>
      <c r="O9" s="89"/>
      <c r="P9" s="85">
        <v>394700</v>
      </c>
      <c r="Q9" s="97">
        <v>0</v>
      </c>
      <c r="R9" s="85">
        <f t="shared" si="0"/>
        <v>394700</v>
      </c>
      <c r="S9" s="8"/>
    </row>
    <row r="10" spans="1:24" ht="14.45" customHeight="1" x14ac:dyDescent="0.25">
      <c r="A10" s="2">
        <v>7</v>
      </c>
      <c r="B10" s="11" t="s">
        <v>41</v>
      </c>
      <c r="C10" s="2">
        <v>7</v>
      </c>
      <c r="D10" s="7" t="s">
        <v>42</v>
      </c>
      <c r="E10" s="6" t="s">
        <v>39</v>
      </c>
      <c r="F10" s="6" t="s">
        <v>35</v>
      </c>
      <c r="G10" s="7" t="s">
        <v>21</v>
      </c>
      <c r="H10" s="7">
        <v>64</v>
      </c>
      <c r="I10" s="7" t="s">
        <v>41</v>
      </c>
      <c r="J10" s="7" t="s">
        <v>43</v>
      </c>
      <c r="K10" s="8" t="s">
        <v>236</v>
      </c>
      <c r="L10" s="76">
        <v>0.999</v>
      </c>
      <c r="M10" s="76">
        <v>0.999</v>
      </c>
      <c r="N10" s="89"/>
      <c r="O10" s="89"/>
      <c r="P10" s="85">
        <v>394700</v>
      </c>
      <c r="Q10" s="97">
        <v>0</v>
      </c>
      <c r="R10" s="85">
        <f t="shared" si="0"/>
        <v>394700</v>
      </c>
      <c r="S10" s="8"/>
      <c r="W10" s="86"/>
      <c r="X10" s="87"/>
    </row>
    <row r="11" spans="1:24" ht="14.45" customHeight="1" x14ac:dyDescent="0.25">
      <c r="A11" s="2">
        <v>8</v>
      </c>
      <c r="B11" s="11" t="s">
        <v>44</v>
      </c>
      <c r="C11" s="2">
        <v>8</v>
      </c>
      <c r="D11" s="7" t="s">
        <v>45</v>
      </c>
      <c r="E11" s="6" t="s">
        <v>46</v>
      </c>
      <c r="F11" s="6" t="s">
        <v>35</v>
      </c>
      <c r="G11" s="7" t="s">
        <v>21</v>
      </c>
      <c r="H11" s="7">
        <v>64</v>
      </c>
      <c r="I11" s="7" t="s">
        <v>44</v>
      </c>
      <c r="J11" s="7" t="s">
        <v>47</v>
      </c>
      <c r="K11" s="8" t="s">
        <v>237</v>
      </c>
      <c r="L11" s="76">
        <v>0.999</v>
      </c>
      <c r="M11" s="76">
        <v>0.999</v>
      </c>
      <c r="N11" s="89"/>
      <c r="O11" s="89"/>
      <c r="P11" s="85">
        <v>414500</v>
      </c>
      <c r="Q11" s="97">
        <v>0</v>
      </c>
      <c r="R11" s="85">
        <f t="shared" si="0"/>
        <v>414500</v>
      </c>
      <c r="S11" s="8"/>
      <c r="W11" s="86"/>
      <c r="X11" s="87"/>
    </row>
    <row r="12" spans="1:24" ht="14.45" customHeight="1" x14ac:dyDescent="0.25">
      <c r="A12" s="2">
        <v>9</v>
      </c>
      <c r="B12" s="11" t="s">
        <v>48</v>
      </c>
      <c r="C12" s="2">
        <v>9</v>
      </c>
      <c r="D12" s="11" t="s">
        <v>49</v>
      </c>
      <c r="E12" s="6" t="s">
        <v>50</v>
      </c>
      <c r="F12" s="6" t="s">
        <v>20</v>
      </c>
      <c r="G12" s="7" t="s">
        <v>51</v>
      </c>
      <c r="H12" s="7">
        <v>1000</v>
      </c>
      <c r="I12" s="7" t="s">
        <v>48</v>
      </c>
      <c r="J12" s="7" t="s">
        <v>22</v>
      </c>
      <c r="K12" s="8" t="s">
        <v>238</v>
      </c>
      <c r="L12" s="76">
        <v>0.99980000000000002</v>
      </c>
      <c r="M12" s="76">
        <v>0.99980000000000002</v>
      </c>
      <c r="N12" s="89"/>
      <c r="O12" s="89"/>
      <c r="P12" s="85">
        <v>1590400</v>
      </c>
      <c r="Q12" s="97">
        <v>0</v>
      </c>
      <c r="R12" s="85">
        <f t="shared" si="0"/>
        <v>1590400</v>
      </c>
      <c r="S12" s="8"/>
      <c r="W12" s="86"/>
      <c r="X12" s="87"/>
    </row>
    <row r="13" spans="1:24" ht="14.45" customHeight="1" x14ac:dyDescent="0.25">
      <c r="A13" s="2">
        <v>10</v>
      </c>
      <c r="B13" s="93" t="s">
        <v>52</v>
      </c>
      <c r="C13" s="2">
        <v>10</v>
      </c>
      <c r="D13" s="10" t="s">
        <v>219</v>
      </c>
      <c r="E13" s="6" t="s">
        <v>53</v>
      </c>
      <c r="F13" s="6" t="s">
        <v>20</v>
      </c>
      <c r="G13" s="7" t="s">
        <v>51</v>
      </c>
      <c r="H13" s="7">
        <v>300</v>
      </c>
      <c r="I13" s="7" t="s">
        <v>52</v>
      </c>
      <c r="J13" s="7" t="s">
        <v>54</v>
      </c>
      <c r="K13" s="8" t="s">
        <v>239</v>
      </c>
      <c r="L13" s="76">
        <v>0.99980000000000002</v>
      </c>
      <c r="M13" s="76">
        <v>0.99980000000000002</v>
      </c>
      <c r="N13" s="89"/>
      <c r="O13" s="89"/>
      <c r="P13" s="85">
        <v>996600</v>
      </c>
      <c r="Q13" s="97">
        <v>0</v>
      </c>
      <c r="R13" s="85">
        <f>((P13-Q13)/30)*26</f>
        <v>863720</v>
      </c>
      <c r="S13" s="8" t="s">
        <v>254</v>
      </c>
      <c r="W13" s="86"/>
      <c r="X13" s="87"/>
    </row>
    <row r="14" spans="1:24" ht="14.45" customHeight="1" x14ac:dyDescent="0.25">
      <c r="A14" s="2">
        <v>11</v>
      </c>
      <c r="B14" s="11" t="s">
        <v>55</v>
      </c>
      <c r="C14" s="2">
        <v>11</v>
      </c>
      <c r="D14" s="11" t="s">
        <v>262</v>
      </c>
      <c r="E14" s="6" t="s">
        <v>56</v>
      </c>
      <c r="F14" s="6" t="s">
        <v>20</v>
      </c>
      <c r="G14" s="7" t="s">
        <v>51</v>
      </c>
      <c r="H14" s="7">
        <v>64</v>
      </c>
      <c r="I14" s="7" t="s">
        <v>55</v>
      </c>
      <c r="J14" s="7" t="s">
        <v>57</v>
      </c>
      <c r="K14" s="8" t="s">
        <v>240</v>
      </c>
      <c r="L14" s="76">
        <v>0.99980000000000002</v>
      </c>
      <c r="M14" s="76">
        <v>0.99980000000000002</v>
      </c>
      <c r="N14" s="89"/>
      <c r="O14" s="89"/>
      <c r="P14" s="85">
        <v>950000</v>
      </c>
      <c r="Q14" s="97">
        <v>0</v>
      </c>
      <c r="R14" s="85">
        <f t="shared" si="0"/>
        <v>950000</v>
      </c>
      <c r="S14" s="8"/>
      <c r="W14" s="86"/>
      <c r="X14" s="87"/>
    </row>
    <row r="15" spans="1:24" ht="14.45" customHeight="1" x14ac:dyDescent="0.25">
      <c r="A15" s="2">
        <v>12</v>
      </c>
      <c r="B15" s="11" t="s">
        <v>58</v>
      </c>
      <c r="C15" s="2">
        <v>12</v>
      </c>
      <c r="D15" s="7" t="s">
        <v>59</v>
      </c>
      <c r="E15" s="6" t="s">
        <v>34</v>
      </c>
      <c r="F15" s="6" t="s">
        <v>35</v>
      </c>
      <c r="G15" s="7" t="s">
        <v>51</v>
      </c>
      <c r="H15" s="7">
        <v>64</v>
      </c>
      <c r="I15" s="7" t="s">
        <v>58</v>
      </c>
      <c r="J15" s="7" t="s">
        <v>60</v>
      </c>
      <c r="K15" s="8" t="s">
        <v>235</v>
      </c>
      <c r="L15" s="76">
        <v>0.999</v>
      </c>
      <c r="M15" s="76">
        <v>0.999</v>
      </c>
      <c r="N15" s="89"/>
      <c r="O15" s="89"/>
      <c r="P15" s="85">
        <v>544700</v>
      </c>
      <c r="Q15" s="97">
        <v>0</v>
      </c>
      <c r="R15" s="85">
        <f t="shared" si="0"/>
        <v>544700</v>
      </c>
      <c r="S15" s="8"/>
      <c r="W15" s="86"/>
      <c r="X15" s="87"/>
    </row>
    <row r="16" spans="1:24" ht="126.75" customHeight="1" x14ac:dyDescent="0.25">
      <c r="A16" s="2">
        <v>13</v>
      </c>
      <c r="B16" s="92" t="s">
        <v>61</v>
      </c>
      <c r="C16" s="2">
        <v>13</v>
      </c>
      <c r="D16" s="7" t="s">
        <v>62</v>
      </c>
      <c r="E16" s="6" t="s">
        <v>34</v>
      </c>
      <c r="F16" s="6" t="s">
        <v>35</v>
      </c>
      <c r="G16" s="7" t="s">
        <v>51</v>
      </c>
      <c r="H16" s="7">
        <v>64</v>
      </c>
      <c r="I16" s="7" t="s">
        <v>61</v>
      </c>
      <c r="J16" s="7" t="s">
        <v>63</v>
      </c>
      <c r="K16" s="8" t="s">
        <v>235</v>
      </c>
      <c r="L16" s="76">
        <v>0.999</v>
      </c>
      <c r="M16" s="96">
        <v>0.96020000000000005</v>
      </c>
      <c r="N16" s="89">
        <v>1</v>
      </c>
      <c r="O16" s="89">
        <v>3966816</v>
      </c>
      <c r="P16" s="85">
        <v>544700</v>
      </c>
      <c r="Q16" s="97">
        <v>544700</v>
      </c>
      <c r="R16" s="85">
        <f t="shared" si="0"/>
        <v>0</v>
      </c>
      <c r="S16" s="98" t="s">
        <v>261</v>
      </c>
      <c r="W16" s="86"/>
      <c r="X16" s="87"/>
    </row>
    <row r="17" spans="1:24" ht="14.45" customHeight="1" x14ac:dyDescent="0.25">
      <c r="A17" s="2">
        <v>14</v>
      </c>
      <c r="B17" s="11" t="s">
        <v>64</v>
      </c>
      <c r="C17" s="2">
        <v>14</v>
      </c>
      <c r="D17" s="11" t="s">
        <v>65</v>
      </c>
      <c r="E17" s="6" t="s">
        <v>66</v>
      </c>
      <c r="F17" s="6" t="s">
        <v>20</v>
      </c>
      <c r="G17" s="7" t="s">
        <v>51</v>
      </c>
      <c r="H17" s="7">
        <v>64</v>
      </c>
      <c r="I17" s="7" t="s">
        <v>64</v>
      </c>
      <c r="J17" s="7" t="s">
        <v>67</v>
      </c>
      <c r="K17" s="8" t="s">
        <v>227</v>
      </c>
      <c r="L17" s="76">
        <v>0.99980000000000002</v>
      </c>
      <c r="M17" s="76">
        <v>0.99980000000000002</v>
      </c>
      <c r="N17" s="89"/>
      <c r="O17" s="89"/>
      <c r="P17" s="85">
        <v>500000</v>
      </c>
      <c r="Q17" s="97">
        <v>0</v>
      </c>
      <c r="R17" s="85">
        <f t="shared" si="0"/>
        <v>500000</v>
      </c>
      <c r="S17" s="8"/>
      <c r="W17" s="86"/>
      <c r="X17" s="87"/>
    </row>
    <row r="18" spans="1:24" x14ac:dyDescent="0.25">
      <c r="A18" s="2">
        <v>15</v>
      </c>
      <c r="B18" s="11" t="s">
        <v>68</v>
      </c>
      <c r="C18" s="2">
        <v>15</v>
      </c>
      <c r="D18" s="7" t="s">
        <v>69</v>
      </c>
      <c r="E18" s="6" t="s">
        <v>70</v>
      </c>
      <c r="F18" s="6" t="s">
        <v>35</v>
      </c>
      <c r="G18" s="7" t="s">
        <v>51</v>
      </c>
      <c r="H18" s="7">
        <v>64</v>
      </c>
      <c r="I18" s="7" t="s">
        <v>68</v>
      </c>
      <c r="J18" s="7" t="s">
        <v>71</v>
      </c>
      <c r="K18" s="8" t="s">
        <v>223</v>
      </c>
      <c r="L18" s="76">
        <v>0.999</v>
      </c>
      <c r="M18" s="76">
        <v>0.999</v>
      </c>
      <c r="N18" s="89"/>
      <c r="O18" s="89"/>
      <c r="P18" s="85">
        <v>473700</v>
      </c>
      <c r="Q18" s="97">
        <v>0</v>
      </c>
      <c r="R18" s="85">
        <f t="shared" si="0"/>
        <v>473700</v>
      </c>
      <c r="S18" s="8"/>
      <c r="W18" s="86"/>
      <c r="X18" s="87"/>
    </row>
    <row r="19" spans="1:24" ht="14.45" customHeight="1" x14ac:dyDescent="0.25">
      <c r="A19" s="2">
        <v>16</v>
      </c>
      <c r="B19" s="11" t="s">
        <v>72</v>
      </c>
      <c r="C19" s="2">
        <v>16</v>
      </c>
      <c r="D19" s="7" t="s">
        <v>73</v>
      </c>
      <c r="E19" s="6" t="s">
        <v>74</v>
      </c>
      <c r="F19" s="6" t="s">
        <v>35</v>
      </c>
      <c r="G19" s="7" t="s">
        <v>51</v>
      </c>
      <c r="H19" s="7">
        <v>64</v>
      </c>
      <c r="I19" s="7" t="s">
        <v>72</v>
      </c>
      <c r="J19" s="7" t="s">
        <v>75</v>
      </c>
      <c r="K19" s="8" t="s">
        <v>224</v>
      </c>
      <c r="L19" s="76">
        <v>0.999</v>
      </c>
      <c r="M19" s="76">
        <v>0.999</v>
      </c>
      <c r="N19" s="89"/>
      <c r="O19" s="89"/>
      <c r="P19" s="85">
        <v>497400</v>
      </c>
      <c r="Q19" s="97">
        <v>0</v>
      </c>
      <c r="R19" s="85">
        <f t="shared" si="0"/>
        <v>497400</v>
      </c>
      <c r="S19" s="8"/>
      <c r="W19" s="86"/>
      <c r="X19" s="87"/>
    </row>
    <row r="20" spans="1:24" ht="14.45" customHeight="1" x14ac:dyDescent="0.25">
      <c r="A20" s="2">
        <v>17</v>
      </c>
      <c r="B20" s="11" t="s">
        <v>76</v>
      </c>
      <c r="C20" s="2">
        <v>17</v>
      </c>
      <c r="D20" s="10" t="s">
        <v>77</v>
      </c>
      <c r="E20" s="6" t="s">
        <v>66</v>
      </c>
      <c r="F20" s="6" t="s">
        <v>20</v>
      </c>
      <c r="G20" s="7" t="s">
        <v>51</v>
      </c>
      <c r="H20" s="7">
        <v>64</v>
      </c>
      <c r="I20" s="7" t="s">
        <v>76</v>
      </c>
      <c r="J20" s="7" t="s">
        <v>78</v>
      </c>
      <c r="K20" s="8" t="s">
        <v>227</v>
      </c>
      <c r="L20" s="76">
        <v>0.99980000000000002</v>
      </c>
      <c r="M20" s="76">
        <v>0.99980000000000002</v>
      </c>
      <c r="N20" s="89"/>
      <c r="O20" s="89"/>
      <c r="P20" s="85">
        <v>500000</v>
      </c>
      <c r="Q20" s="97">
        <v>0</v>
      </c>
      <c r="R20" s="85">
        <f t="shared" si="0"/>
        <v>500000</v>
      </c>
      <c r="S20" s="8" t="s">
        <v>253</v>
      </c>
      <c r="W20" s="86"/>
      <c r="X20" s="87"/>
    </row>
    <row r="21" spans="1:24" ht="14.45" customHeight="1" x14ac:dyDescent="0.25">
      <c r="A21" s="2">
        <v>18</v>
      </c>
      <c r="B21" s="11" t="s">
        <v>79</v>
      </c>
      <c r="C21" s="2">
        <v>18</v>
      </c>
      <c r="D21" s="11" t="s">
        <v>246</v>
      </c>
      <c r="E21" s="6" t="s">
        <v>66</v>
      </c>
      <c r="F21" s="6" t="s">
        <v>20</v>
      </c>
      <c r="G21" s="7" t="s">
        <v>51</v>
      </c>
      <c r="H21" s="7">
        <v>64</v>
      </c>
      <c r="I21" s="7" t="s">
        <v>79</v>
      </c>
      <c r="J21" s="7" t="s">
        <v>80</v>
      </c>
      <c r="K21" s="8" t="s">
        <v>227</v>
      </c>
      <c r="L21" s="76">
        <v>0.99980000000000002</v>
      </c>
      <c r="M21" s="76">
        <v>0.99980000000000002</v>
      </c>
      <c r="N21" s="89"/>
      <c r="O21" s="89"/>
      <c r="P21" s="85">
        <v>500000</v>
      </c>
      <c r="Q21" s="97">
        <v>0</v>
      </c>
      <c r="R21" s="85">
        <f t="shared" si="0"/>
        <v>500000</v>
      </c>
      <c r="S21" s="8"/>
      <c r="W21" s="86"/>
      <c r="X21" s="87"/>
    </row>
    <row r="22" spans="1:24" ht="14.45" customHeight="1" x14ac:dyDescent="0.25">
      <c r="A22" s="2">
        <v>19</v>
      </c>
      <c r="B22" s="11" t="s">
        <v>81</v>
      </c>
      <c r="C22" s="2">
        <v>19</v>
      </c>
      <c r="D22" s="11" t="s">
        <v>82</v>
      </c>
      <c r="E22" s="6" t="s">
        <v>74</v>
      </c>
      <c r="F22" s="6" t="s">
        <v>35</v>
      </c>
      <c r="G22" s="7" t="s">
        <v>51</v>
      </c>
      <c r="H22" s="7">
        <v>64</v>
      </c>
      <c r="I22" s="7" t="s">
        <v>81</v>
      </c>
      <c r="J22" s="7" t="s">
        <v>83</v>
      </c>
      <c r="K22" s="8" t="s">
        <v>224</v>
      </c>
      <c r="L22" s="76">
        <v>0.999</v>
      </c>
      <c r="M22" s="76">
        <v>0.999</v>
      </c>
      <c r="N22" s="89"/>
      <c r="O22" s="89"/>
      <c r="P22" s="85">
        <v>497400</v>
      </c>
      <c r="Q22" s="97">
        <v>0</v>
      </c>
      <c r="R22" s="85">
        <f t="shared" si="0"/>
        <v>497400</v>
      </c>
      <c r="S22" s="8"/>
      <c r="W22" s="86"/>
      <c r="X22" s="87"/>
    </row>
    <row r="23" spans="1:24" ht="14.45" customHeight="1" x14ac:dyDescent="0.25">
      <c r="A23" s="2">
        <v>20</v>
      </c>
      <c r="B23" s="11" t="s">
        <v>84</v>
      </c>
      <c r="C23" s="2">
        <v>20</v>
      </c>
      <c r="D23" s="10" t="s">
        <v>216</v>
      </c>
      <c r="E23" s="6" t="s">
        <v>85</v>
      </c>
      <c r="F23" s="6" t="s">
        <v>20</v>
      </c>
      <c r="G23" s="7" t="s">
        <v>51</v>
      </c>
      <c r="H23" s="7">
        <v>64</v>
      </c>
      <c r="I23" s="7" t="s">
        <v>84</v>
      </c>
      <c r="J23" s="7" t="s">
        <v>86</v>
      </c>
      <c r="K23" s="8" t="s">
        <v>226</v>
      </c>
      <c r="L23" s="76">
        <v>0.99980000000000002</v>
      </c>
      <c r="M23" s="76">
        <v>0.99980000000000002</v>
      </c>
      <c r="N23" s="89"/>
      <c r="O23" s="89"/>
      <c r="P23" s="85">
        <v>950000</v>
      </c>
      <c r="Q23" s="97">
        <v>0</v>
      </c>
      <c r="R23" s="85">
        <f t="shared" si="0"/>
        <v>950000</v>
      </c>
      <c r="S23" s="8"/>
      <c r="W23" s="86"/>
      <c r="X23" s="87"/>
    </row>
    <row r="24" spans="1:24" ht="14.45" customHeight="1" x14ac:dyDescent="0.25">
      <c r="A24" s="2">
        <v>21</v>
      </c>
      <c r="B24" s="11" t="s">
        <v>87</v>
      </c>
      <c r="C24" s="2">
        <v>21</v>
      </c>
      <c r="D24" s="7" t="s">
        <v>88</v>
      </c>
      <c r="E24" s="6" t="s">
        <v>70</v>
      </c>
      <c r="F24" s="6" t="s">
        <v>35</v>
      </c>
      <c r="G24" s="7" t="s">
        <v>51</v>
      </c>
      <c r="H24" s="7">
        <v>64</v>
      </c>
      <c r="I24" s="7" t="s">
        <v>87</v>
      </c>
      <c r="J24" s="7" t="s">
        <v>89</v>
      </c>
      <c r="K24" s="8" t="s">
        <v>223</v>
      </c>
      <c r="L24" s="76">
        <v>0.999</v>
      </c>
      <c r="M24" s="76">
        <v>0.999</v>
      </c>
      <c r="N24" s="89"/>
      <c r="O24" s="89"/>
      <c r="P24" s="85">
        <v>473700</v>
      </c>
      <c r="Q24" s="97">
        <v>0</v>
      </c>
      <c r="R24" s="85">
        <f t="shared" si="0"/>
        <v>473700</v>
      </c>
      <c r="S24" s="8"/>
      <c r="W24" s="86"/>
      <c r="X24" s="87"/>
    </row>
    <row r="25" spans="1:24" ht="14.45" customHeight="1" x14ac:dyDescent="0.25">
      <c r="A25" s="2">
        <v>22</v>
      </c>
      <c r="B25" s="11" t="s">
        <v>90</v>
      </c>
      <c r="C25" s="2">
        <v>22</v>
      </c>
      <c r="D25" s="7" t="s">
        <v>91</v>
      </c>
      <c r="E25" s="6" t="s">
        <v>70</v>
      </c>
      <c r="F25" s="6" t="s">
        <v>35</v>
      </c>
      <c r="G25" s="7" t="s">
        <v>51</v>
      </c>
      <c r="H25" s="7">
        <v>64</v>
      </c>
      <c r="I25" s="7" t="s">
        <v>90</v>
      </c>
      <c r="J25" s="7" t="s">
        <v>92</v>
      </c>
      <c r="K25" s="8" t="s">
        <v>223</v>
      </c>
      <c r="L25" s="76">
        <v>0.999</v>
      </c>
      <c r="M25" s="76">
        <v>0.999</v>
      </c>
      <c r="N25" s="89"/>
      <c r="O25" s="89"/>
      <c r="P25" s="85">
        <v>473700</v>
      </c>
      <c r="Q25" s="97">
        <v>0</v>
      </c>
      <c r="R25" s="85">
        <f t="shared" si="0"/>
        <v>473700</v>
      </c>
      <c r="S25" s="8"/>
      <c r="W25" s="86"/>
      <c r="X25" s="87"/>
    </row>
    <row r="26" spans="1:24" ht="14.45" customHeight="1" x14ac:dyDescent="0.25">
      <c r="A26" s="2">
        <v>23</v>
      </c>
      <c r="B26" s="11" t="s">
        <v>93</v>
      </c>
      <c r="C26" s="2">
        <v>23</v>
      </c>
      <c r="D26" s="11"/>
      <c r="E26" s="6" t="s">
        <v>94</v>
      </c>
      <c r="F26" s="6" t="s">
        <v>20</v>
      </c>
      <c r="G26" s="7" t="s">
        <v>51</v>
      </c>
      <c r="H26" s="7">
        <v>128</v>
      </c>
      <c r="I26" s="7" t="s">
        <v>93</v>
      </c>
      <c r="J26" s="7" t="s">
        <v>95</v>
      </c>
      <c r="K26" s="8" t="s">
        <v>241</v>
      </c>
      <c r="L26" s="76">
        <v>0.99980000000000002</v>
      </c>
      <c r="M26" s="76">
        <v>0.99980000000000002</v>
      </c>
      <c r="N26" s="89"/>
      <c r="O26" s="89"/>
      <c r="P26" s="85">
        <v>723100</v>
      </c>
      <c r="Q26" s="97">
        <v>0</v>
      </c>
      <c r="R26" s="85">
        <f t="shared" si="0"/>
        <v>723100</v>
      </c>
      <c r="S26" s="8"/>
      <c r="W26" s="86"/>
      <c r="X26" s="87"/>
    </row>
    <row r="27" spans="1:24" ht="14.45" customHeight="1" x14ac:dyDescent="0.25">
      <c r="A27" s="2">
        <v>24</v>
      </c>
      <c r="B27" s="93" t="s">
        <v>96</v>
      </c>
      <c r="C27" s="2">
        <v>24</v>
      </c>
      <c r="D27" s="7" t="s">
        <v>217</v>
      </c>
      <c r="E27" s="6" t="s">
        <v>97</v>
      </c>
      <c r="F27" s="6" t="s">
        <v>35</v>
      </c>
      <c r="G27" s="7" t="s">
        <v>51</v>
      </c>
      <c r="H27" s="7">
        <v>64</v>
      </c>
      <c r="I27" s="7" t="s">
        <v>96</v>
      </c>
      <c r="J27" s="7" t="s">
        <v>98</v>
      </c>
      <c r="K27" s="8" t="s">
        <v>225</v>
      </c>
      <c r="L27" s="76">
        <v>0.999</v>
      </c>
      <c r="M27" s="76">
        <v>0.999</v>
      </c>
      <c r="N27" s="89"/>
      <c r="O27" s="89"/>
      <c r="P27" s="85">
        <v>950000</v>
      </c>
      <c r="Q27" s="97">
        <v>0</v>
      </c>
      <c r="R27" s="85">
        <f>((P27-Q27)/30)*28</f>
        <v>886666.66666666674</v>
      </c>
      <c r="S27" s="8" t="s">
        <v>263</v>
      </c>
      <c r="W27" s="86"/>
      <c r="X27" s="87"/>
    </row>
    <row r="28" spans="1:24" ht="14.45" customHeight="1" x14ac:dyDescent="0.25">
      <c r="A28" s="2">
        <v>25</v>
      </c>
      <c r="B28" s="11" t="s">
        <v>99</v>
      </c>
      <c r="C28" s="2">
        <v>25</v>
      </c>
      <c r="D28" s="7" t="s">
        <v>100</v>
      </c>
      <c r="E28" s="6" t="s">
        <v>70</v>
      </c>
      <c r="F28" s="6" t="s">
        <v>35</v>
      </c>
      <c r="G28" s="7" t="s">
        <v>51</v>
      </c>
      <c r="H28" s="7">
        <v>64</v>
      </c>
      <c r="I28" s="7" t="s">
        <v>99</v>
      </c>
      <c r="J28" s="7" t="s">
        <v>101</v>
      </c>
      <c r="K28" s="8" t="s">
        <v>223</v>
      </c>
      <c r="L28" s="76">
        <v>0.999</v>
      </c>
      <c r="M28" s="76">
        <v>0.999</v>
      </c>
      <c r="N28" s="89"/>
      <c r="O28" s="89"/>
      <c r="P28" s="85">
        <v>473700</v>
      </c>
      <c r="Q28" s="97">
        <v>0</v>
      </c>
      <c r="R28" s="85">
        <f t="shared" si="0"/>
        <v>473700</v>
      </c>
      <c r="S28" s="8"/>
      <c r="W28" s="86"/>
      <c r="X28" s="87"/>
    </row>
    <row r="29" spans="1:24" ht="14.45" customHeight="1" x14ac:dyDescent="0.25">
      <c r="A29" s="2">
        <v>26</v>
      </c>
      <c r="B29" s="11" t="s">
        <v>102</v>
      </c>
      <c r="C29" s="2">
        <v>26</v>
      </c>
      <c r="D29" s="7" t="s">
        <v>103</v>
      </c>
      <c r="E29" s="6" t="s">
        <v>70</v>
      </c>
      <c r="F29" s="6" t="s">
        <v>35</v>
      </c>
      <c r="G29" s="7" t="s">
        <v>51</v>
      </c>
      <c r="H29" s="7">
        <v>64</v>
      </c>
      <c r="I29" s="7" t="s">
        <v>102</v>
      </c>
      <c r="J29" s="7" t="s">
        <v>104</v>
      </c>
      <c r="K29" s="8" t="s">
        <v>223</v>
      </c>
      <c r="L29" s="76">
        <v>0.999</v>
      </c>
      <c r="M29" s="76">
        <v>0.999</v>
      </c>
      <c r="N29" s="89"/>
      <c r="O29" s="89"/>
      <c r="P29" s="85">
        <v>473700</v>
      </c>
      <c r="Q29" s="97">
        <v>0</v>
      </c>
      <c r="R29" s="85">
        <f t="shared" si="0"/>
        <v>473700</v>
      </c>
      <c r="S29" s="8"/>
      <c r="W29" s="86"/>
      <c r="X29" s="87"/>
    </row>
    <row r="30" spans="1:24" ht="14.45" customHeight="1" x14ac:dyDescent="0.25">
      <c r="A30" s="2">
        <v>27</v>
      </c>
      <c r="B30" s="11" t="s">
        <v>105</v>
      </c>
      <c r="C30" s="2">
        <v>27</v>
      </c>
      <c r="D30" s="10" t="s">
        <v>218</v>
      </c>
      <c r="E30" s="6" t="s">
        <v>85</v>
      </c>
      <c r="F30" s="6" t="s">
        <v>20</v>
      </c>
      <c r="G30" s="7" t="s">
        <v>51</v>
      </c>
      <c r="H30" s="7">
        <v>64</v>
      </c>
      <c r="I30" s="7" t="s">
        <v>105</v>
      </c>
      <c r="J30" s="7" t="s">
        <v>106</v>
      </c>
      <c r="K30" s="8" t="s">
        <v>226</v>
      </c>
      <c r="L30" s="76">
        <v>0.99980000000000002</v>
      </c>
      <c r="M30" s="76">
        <v>0.99980000000000002</v>
      </c>
      <c r="N30" s="89"/>
      <c r="O30" s="89"/>
      <c r="P30" s="85">
        <v>525000</v>
      </c>
      <c r="Q30" s="97">
        <v>0</v>
      </c>
      <c r="R30" s="85">
        <f t="shared" si="0"/>
        <v>525000</v>
      </c>
      <c r="S30" s="8" t="s">
        <v>253</v>
      </c>
      <c r="W30" s="86"/>
      <c r="X30" s="87"/>
    </row>
    <row r="31" spans="1:24" ht="14.45" customHeight="1" x14ac:dyDescent="0.25">
      <c r="A31" s="2">
        <v>28</v>
      </c>
      <c r="B31" s="11" t="s">
        <v>107</v>
      </c>
      <c r="C31" s="2">
        <v>28</v>
      </c>
      <c r="D31" s="7" t="s">
        <v>108</v>
      </c>
      <c r="E31" s="6" t="s">
        <v>70</v>
      </c>
      <c r="F31" s="6" t="s">
        <v>35</v>
      </c>
      <c r="G31" s="7" t="s">
        <v>51</v>
      </c>
      <c r="H31" s="7">
        <v>64</v>
      </c>
      <c r="I31" s="7" t="s">
        <v>107</v>
      </c>
      <c r="J31" s="7" t="s">
        <v>109</v>
      </c>
      <c r="K31" s="8" t="s">
        <v>223</v>
      </c>
      <c r="L31" s="76">
        <v>0.999</v>
      </c>
      <c r="M31" s="76">
        <v>0.999</v>
      </c>
      <c r="N31" s="89"/>
      <c r="O31" s="89"/>
      <c r="P31" s="85">
        <v>473700</v>
      </c>
      <c r="Q31" s="97">
        <v>0</v>
      </c>
      <c r="R31" s="85">
        <f t="shared" si="0"/>
        <v>473700</v>
      </c>
      <c r="S31" s="8"/>
      <c r="W31" s="86"/>
      <c r="X31" s="87"/>
    </row>
    <row r="32" spans="1:24" ht="14.45" customHeight="1" x14ac:dyDescent="0.25">
      <c r="A32" s="2">
        <v>29</v>
      </c>
      <c r="B32" s="11" t="s">
        <v>110</v>
      </c>
      <c r="C32" s="2">
        <v>29</v>
      </c>
      <c r="D32" s="7" t="s">
        <v>111</v>
      </c>
      <c r="E32" s="6" t="s">
        <v>74</v>
      </c>
      <c r="F32" s="6" t="s">
        <v>35</v>
      </c>
      <c r="G32" s="7" t="s">
        <v>51</v>
      </c>
      <c r="H32" s="7">
        <v>64</v>
      </c>
      <c r="I32" s="7" t="s">
        <v>110</v>
      </c>
      <c r="J32" s="7" t="s">
        <v>112</v>
      </c>
      <c r="K32" s="8" t="s">
        <v>224</v>
      </c>
      <c r="L32" s="76">
        <v>0.999</v>
      </c>
      <c r="M32" s="76">
        <v>0.999</v>
      </c>
      <c r="N32" s="89"/>
      <c r="O32" s="89"/>
      <c r="P32" s="85">
        <v>497400</v>
      </c>
      <c r="Q32" s="97">
        <v>0</v>
      </c>
      <c r="R32" s="85">
        <f t="shared" si="0"/>
        <v>497400</v>
      </c>
      <c r="S32" s="8"/>
      <c r="W32" s="86"/>
      <c r="X32" s="87"/>
    </row>
    <row r="33" spans="1:24" ht="14.45" customHeight="1" x14ac:dyDescent="0.25">
      <c r="A33" s="2">
        <v>30</v>
      </c>
      <c r="B33" s="93" t="s">
        <v>113</v>
      </c>
      <c r="C33" s="2">
        <v>30</v>
      </c>
      <c r="D33" s="7" t="s">
        <v>114</v>
      </c>
      <c r="E33" s="6" t="s">
        <v>74</v>
      </c>
      <c r="F33" s="6" t="s">
        <v>35</v>
      </c>
      <c r="G33" s="7" t="s">
        <v>51</v>
      </c>
      <c r="H33" s="7">
        <v>64</v>
      </c>
      <c r="I33" s="7" t="s">
        <v>113</v>
      </c>
      <c r="J33" s="7" t="s">
        <v>115</v>
      </c>
      <c r="K33" s="8" t="s">
        <v>224</v>
      </c>
      <c r="L33" s="76">
        <v>0.999</v>
      </c>
      <c r="M33" s="76">
        <v>0.999</v>
      </c>
      <c r="N33" s="89"/>
      <c r="O33" s="89"/>
      <c r="P33" s="85">
        <v>497400</v>
      </c>
      <c r="Q33" s="97">
        <v>0</v>
      </c>
      <c r="R33" s="85">
        <f>((P33-Q33)/30)*29</f>
        <v>480820</v>
      </c>
      <c r="S33" s="8" t="s">
        <v>265</v>
      </c>
      <c r="W33" s="86"/>
      <c r="X33" s="87"/>
    </row>
    <row r="34" spans="1:24" ht="14.45" customHeight="1" x14ac:dyDescent="0.25">
      <c r="A34" s="2">
        <v>31</v>
      </c>
      <c r="B34" s="11" t="s">
        <v>116</v>
      </c>
      <c r="C34" s="2">
        <v>31</v>
      </c>
      <c r="D34" s="7" t="s">
        <v>117</v>
      </c>
      <c r="E34" s="6" t="s">
        <v>74</v>
      </c>
      <c r="F34" s="6" t="s">
        <v>35</v>
      </c>
      <c r="G34" s="7" t="s">
        <v>51</v>
      </c>
      <c r="H34" s="7">
        <v>64</v>
      </c>
      <c r="I34" s="7" t="s">
        <v>116</v>
      </c>
      <c r="J34" s="7" t="s">
        <v>118</v>
      </c>
      <c r="K34" s="8" t="s">
        <v>224</v>
      </c>
      <c r="L34" s="76">
        <v>0.999</v>
      </c>
      <c r="M34" s="76">
        <v>0.999</v>
      </c>
      <c r="N34" s="89"/>
      <c r="O34" s="89"/>
      <c r="P34" s="85">
        <v>497400</v>
      </c>
      <c r="Q34" s="97">
        <v>0</v>
      </c>
      <c r="R34" s="85">
        <f t="shared" si="0"/>
        <v>497400</v>
      </c>
      <c r="S34" s="8"/>
      <c r="W34" s="86"/>
      <c r="X34" s="87"/>
    </row>
    <row r="35" spans="1:24" ht="239.25" customHeight="1" x14ac:dyDescent="0.25">
      <c r="A35" s="2">
        <v>32</v>
      </c>
      <c r="B35" s="92" t="s">
        <v>119</v>
      </c>
      <c r="C35" s="2">
        <v>32</v>
      </c>
      <c r="D35" s="7" t="s">
        <v>120</v>
      </c>
      <c r="E35" s="6" t="s">
        <v>97</v>
      </c>
      <c r="F35" s="6" t="s">
        <v>35</v>
      </c>
      <c r="G35" s="7" t="s">
        <v>51</v>
      </c>
      <c r="H35" s="7">
        <v>64</v>
      </c>
      <c r="I35" s="7" t="s">
        <v>119</v>
      </c>
      <c r="J35" s="7" t="s">
        <v>121</v>
      </c>
      <c r="K35" s="8" t="s">
        <v>225</v>
      </c>
      <c r="L35" s="76">
        <v>0.999</v>
      </c>
      <c r="M35" s="96">
        <v>0.95140000000000002</v>
      </c>
      <c r="N35" s="89">
        <v>1</v>
      </c>
      <c r="O35" s="89">
        <v>3965500</v>
      </c>
      <c r="P35" s="85">
        <v>950000</v>
      </c>
      <c r="Q35" s="97">
        <v>950000</v>
      </c>
      <c r="R35" s="85">
        <f t="shared" si="0"/>
        <v>0</v>
      </c>
      <c r="S35" s="98" t="s">
        <v>260</v>
      </c>
      <c r="W35" s="86"/>
      <c r="X35" s="87"/>
    </row>
    <row r="36" spans="1:24" ht="14.45" customHeight="1" x14ac:dyDescent="0.25">
      <c r="A36" s="2">
        <v>33</v>
      </c>
      <c r="B36" s="11" t="s">
        <v>122</v>
      </c>
      <c r="C36" s="2">
        <v>33</v>
      </c>
      <c r="D36" s="7" t="s">
        <v>123</v>
      </c>
      <c r="E36" s="6" t="s">
        <v>70</v>
      </c>
      <c r="F36" s="6" t="s">
        <v>35</v>
      </c>
      <c r="G36" s="7" t="s">
        <v>51</v>
      </c>
      <c r="H36" s="7">
        <v>64</v>
      </c>
      <c r="I36" s="7" t="s">
        <v>122</v>
      </c>
      <c r="J36" s="7" t="s">
        <v>124</v>
      </c>
      <c r="K36" s="8" t="s">
        <v>223</v>
      </c>
      <c r="L36" s="76">
        <v>0.999</v>
      </c>
      <c r="M36" s="76">
        <v>0.999</v>
      </c>
      <c r="N36" s="89"/>
      <c r="O36" s="89"/>
      <c r="P36" s="85">
        <v>475203</v>
      </c>
      <c r="Q36" s="97">
        <v>0</v>
      </c>
      <c r="R36" s="85">
        <f t="shared" si="0"/>
        <v>475203</v>
      </c>
      <c r="S36" s="8"/>
      <c r="W36" s="86"/>
      <c r="X36" s="87"/>
    </row>
    <row r="37" spans="1:24" ht="14.45" customHeight="1" x14ac:dyDescent="0.25">
      <c r="A37" s="2">
        <v>34</v>
      </c>
      <c r="B37" s="11" t="s">
        <v>125</v>
      </c>
      <c r="C37" s="2">
        <v>34</v>
      </c>
      <c r="D37" s="7" t="s">
        <v>126</v>
      </c>
      <c r="E37" s="6" t="s">
        <v>85</v>
      </c>
      <c r="F37" s="6" t="s">
        <v>20</v>
      </c>
      <c r="G37" s="7" t="s">
        <v>51</v>
      </c>
      <c r="H37" s="7">
        <v>64</v>
      </c>
      <c r="I37" s="7" t="s">
        <v>125</v>
      </c>
      <c r="J37" s="7" t="s">
        <v>127</v>
      </c>
      <c r="K37" s="8" t="s">
        <v>226</v>
      </c>
      <c r="L37" s="76">
        <v>0.99980000000000002</v>
      </c>
      <c r="M37" s="76">
        <v>0.99980000000000002</v>
      </c>
      <c r="N37" s="89"/>
      <c r="O37" s="89"/>
      <c r="P37" s="85">
        <v>525000</v>
      </c>
      <c r="Q37" s="97">
        <v>0</v>
      </c>
      <c r="R37" s="85">
        <f t="shared" si="0"/>
        <v>525000</v>
      </c>
      <c r="S37" s="8"/>
      <c r="W37" s="86"/>
      <c r="X37" s="87"/>
    </row>
    <row r="38" spans="1:24" ht="14.45" customHeight="1" x14ac:dyDescent="0.25">
      <c r="A38" s="2">
        <v>35</v>
      </c>
      <c r="B38" s="11" t="s">
        <v>128</v>
      </c>
      <c r="C38" s="2">
        <v>35</v>
      </c>
      <c r="D38" s="7" t="s">
        <v>129</v>
      </c>
      <c r="E38" s="6" t="s">
        <v>70</v>
      </c>
      <c r="F38" s="6" t="s">
        <v>35</v>
      </c>
      <c r="G38" s="7" t="s">
        <v>51</v>
      </c>
      <c r="H38" s="7">
        <v>64</v>
      </c>
      <c r="I38" s="7" t="s">
        <v>128</v>
      </c>
      <c r="J38" s="7" t="s">
        <v>130</v>
      </c>
      <c r="K38" s="8" t="s">
        <v>223</v>
      </c>
      <c r="L38" s="76">
        <v>0.999</v>
      </c>
      <c r="M38" s="76">
        <v>0.999</v>
      </c>
      <c r="N38" s="89"/>
      <c r="O38" s="89"/>
      <c r="P38" s="85">
        <v>473700</v>
      </c>
      <c r="Q38" s="97">
        <v>0</v>
      </c>
      <c r="R38" s="85">
        <f t="shared" si="0"/>
        <v>473700</v>
      </c>
      <c r="S38" s="8"/>
      <c r="W38" s="86"/>
    </row>
    <row r="39" spans="1:24" ht="14.45" customHeight="1" x14ac:dyDescent="0.25">
      <c r="A39" s="2">
        <v>36</v>
      </c>
      <c r="B39" s="11" t="s">
        <v>131</v>
      </c>
      <c r="C39" s="2">
        <v>36</v>
      </c>
      <c r="D39" s="7" t="s">
        <v>132</v>
      </c>
      <c r="E39" s="6" t="s">
        <v>66</v>
      </c>
      <c r="F39" s="6" t="s">
        <v>20</v>
      </c>
      <c r="G39" s="7" t="s">
        <v>51</v>
      </c>
      <c r="H39" s="7">
        <v>64</v>
      </c>
      <c r="I39" s="7" t="s">
        <v>131</v>
      </c>
      <c r="J39" s="7" t="s">
        <v>133</v>
      </c>
      <c r="K39" s="8" t="s">
        <v>227</v>
      </c>
      <c r="L39" s="76">
        <v>0.99980000000000002</v>
      </c>
      <c r="M39" s="76">
        <v>0.99980000000000002</v>
      </c>
      <c r="N39" s="89"/>
      <c r="O39" s="89"/>
      <c r="P39" s="85">
        <v>500000</v>
      </c>
      <c r="Q39" s="97">
        <v>0</v>
      </c>
      <c r="R39" s="85">
        <f t="shared" si="0"/>
        <v>500000</v>
      </c>
      <c r="S39" s="8"/>
      <c r="W39" s="86"/>
    </row>
    <row r="40" spans="1:24" ht="14.45" customHeight="1" x14ac:dyDescent="0.25">
      <c r="A40" s="2">
        <v>37</v>
      </c>
      <c r="B40" s="11" t="s">
        <v>134</v>
      </c>
      <c r="C40" s="2">
        <v>37</v>
      </c>
      <c r="D40" s="7" t="s">
        <v>135</v>
      </c>
      <c r="E40" s="6" t="s">
        <v>70</v>
      </c>
      <c r="F40" s="6" t="s">
        <v>35</v>
      </c>
      <c r="G40" s="7" t="s">
        <v>51</v>
      </c>
      <c r="H40" s="7">
        <v>64</v>
      </c>
      <c r="I40" s="7" t="s">
        <v>134</v>
      </c>
      <c r="J40" s="7" t="s">
        <v>136</v>
      </c>
      <c r="K40" s="8" t="s">
        <v>223</v>
      </c>
      <c r="L40" s="76">
        <v>0.999</v>
      </c>
      <c r="M40" s="76">
        <v>0.999</v>
      </c>
      <c r="N40" s="89"/>
      <c r="O40" s="89"/>
      <c r="P40" s="85">
        <v>473700</v>
      </c>
      <c r="Q40" s="97">
        <v>0</v>
      </c>
      <c r="R40" s="85">
        <f t="shared" si="0"/>
        <v>473700</v>
      </c>
      <c r="S40" s="8"/>
      <c r="W40" s="86"/>
    </row>
    <row r="41" spans="1:24" ht="14.45" customHeight="1" x14ac:dyDescent="0.25">
      <c r="A41" s="2">
        <v>38</v>
      </c>
      <c r="B41" s="11" t="s">
        <v>137</v>
      </c>
      <c r="C41" s="2">
        <v>38</v>
      </c>
      <c r="D41" s="7" t="s">
        <v>138</v>
      </c>
      <c r="E41" s="6" t="s">
        <v>70</v>
      </c>
      <c r="F41" s="6" t="s">
        <v>35</v>
      </c>
      <c r="G41" s="7" t="s">
        <v>51</v>
      </c>
      <c r="H41" s="7">
        <v>64</v>
      </c>
      <c r="I41" s="7" t="s">
        <v>137</v>
      </c>
      <c r="J41" s="7" t="s">
        <v>139</v>
      </c>
      <c r="K41" s="8" t="s">
        <v>223</v>
      </c>
      <c r="L41" s="76">
        <v>0.999</v>
      </c>
      <c r="M41" s="76">
        <v>0.999</v>
      </c>
      <c r="N41" s="89"/>
      <c r="O41" s="89"/>
      <c r="P41" s="85">
        <v>473700</v>
      </c>
      <c r="Q41" s="97">
        <v>0</v>
      </c>
      <c r="R41" s="85">
        <f t="shared" si="0"/>
        <v>473700</v>
      </c>
      <c r="S41" s="8"/>
      <c r="W41" s="86"/>
    </row>
    <row r="42" spans="1:24" ht="14.45" customHeight="1" x14ac:dyDescent="0.25">
      <c r="A42" s="2">
        <v>39</v>
      </c>
      <c r="B42" s="11" t="s">
        <v>48</v>
      </c>
      <c r="C42" s="2">
        <v>39</v>
      </c>
      <c r="D42" s="7"/>
      <c r="E42" s="6" t="s">
        <v>140</v>
      </c>
      <c r="F42" s="6" t="s">
        <v>20</v>
      </c>
      <c r="G42" s="7" t="s">
        <v>51</v>
      </c>
      <c r="H42" s="7">
        <v>500</v>
      </c>
      <c r="I42" s="7" t="s">
        <v>48</v>
      </c>
      <c r="J42" s="7" t="s">
        <v>22</v>
      </c>
      <c r="K42" s="8" t="s">
        <v>228</v>
      </c>
      <c r="L42" s="8" t="s">
        <v>141</v>
      </c>
      <c r="M42" s="8"/>
      <c r="N42" s="89"/>
      <c r="O42" s="89"/>
      <c r="P42" s="85"/>
      <c r="Q42" s="97">
        <v>0</v>
      </c>
      <c r="R42" s="85">
        <f t="shared" si="0"/>
        <v>0</v>
      </c>
      <c r="S42" s="89" t="s">
        <v>242</v>
      </c>
      <c r="W42" s="86"/>
    </row>
    <row r="43" spans="1:24" ht="14.45" customHeight="1" x14ac:dyDescent="0.25">
      <c r="A43" s="2">
        <v>40</v>
      </c>
      <c r="B43" s="11" t="s">
        <v>55</v>
      </c>
      <c r="C43" s="2">
        <v>40</v>
      </c>
      <c r="D43" s="10" t="s">
        <v>142</v>
      </c>
      <c r="E43" s="6" t="s">
        <v>143</v>
      </c>
      <c r="F43" s="6" t="s">
        <v>20</v>
      </c>
      <c r="G43" s="7" t="s">
        <v>51</v>
      </c>
      <c r="H43" s="7">
        <v>12</v>
      </c>
      <c r="I43" s="7" t="s">
        <v>55</v>
      </c>
      <c r="J43" s="7" t="s">
        <v>57</v>
      </c>
      <c r="K43" s="8" t="s">
        <v>229</v>
      </c>
      <c r="L43" s="8" t="s">
        <v>141</v>
      </c>
      <c r="M43" s="8"/>
      <c r="N43" s="89"/>
      <c r="O43" s="89"/>
      <c r="P43" s="85">
        <v>140000</v>
      </c>
      <c r="Q43" s="97">
        <v>0</v>
      </c>
      <c r="R43" s="85">
        <f t="shared" si="0"/>
        <v>140000</v>
      </c>
      <c r="S43" s="8"/>
      <c r="W43" s="86"/>
    </row>
    <row r="44" spans="1:24" ht="14.45" customHeight="1" x14ac:dyDescent="0.25">
      <c r="A44" s="2">
        <v>41</v>
      </c>
      <c r="B44" s="7" t="s">
        <v>64</v>
      </c>
      <c r="C44" s="2">
        <v>41</v>
      </c>
      <c r="D44" s="11" t="s">
        <v>144</v>
      </c>
      <c r="E44" s="6" t="s">
        <v>145</v>
      </c>
      <c r="F44" s="6" t="s">
        <v>20</v>
      </c>
      <c r="G44" s="7" t="s">
        <v>51</v>
      </c>
      <c r="H44" s="7">
        <v>12</v>
      </c>
      <c r="I44" s="7" t="s">
        <v>64</v>
      </c>
      <c r="J44" s="7" t="s">
        <v>67</v>
      </c>
      <c r="K44" s="8" t="s">
        <v>230</v>
      </c>
      <c r="L44" s="8" t="s">
        <v>141</v>
      </c>
      <c r="M44" s="8"/>
      <c r="N44" s="89"/>
      <c r="O44" s="89"/>
      <c r="P44" s="85">
        <v>121700</v>
      </c>
      <c r="Q44" s="97">
        <v>0</v>
      </c>
      <c r="R44" s="85">
        <f t="shared" si="0"/>
        <v>121700</v>
      </c>
      <c r="S44" s="8"/>
      <c r="W44" s="86"/>
    </row>
    <row r="45" spans="1:24" ht="14.45" customHeight="1" x14ac:dyDescent="0.25">
      <c r="A45" s="2">
        <v>42</v>
      </c>
      <c r="B45" s="7" t="s">
        <v>76</v>
      </c>
      <c r="C45" s="2">
        <v>42</v>
      </c>
      <c r="D45" s="10" t="s">
        <v>146</v>
      </c>
      <c r="E45" s="6" t="s">
        <v>145</v>
      </c>
      <c r="F45" s="6" t="s">
        <v>20</v>
      </c>
      <c r="G45" s="7" t="s">
        <v>51</v>
      </c>
      <c r="H45" s="7">
        <v>12</v>
      </c>
      <c r="I45" s="7" t="s">
        <v>76</v>
      </c>
      <c r="J45" s="7" t="s">
        <v>78</v>
      </c>
      <c r="K45" s="8" t="s">
        <v>230</v>
      </c>
      <c r="L45" s="8" t="s">
        <v>141</v>
      </c>
      <c r="M45" s="8"/>
      <c r="N45" s="89"/>
      <c r="O45" s="89"/>
      <c r="P45" s="85">
        <v>121700</v>
      </c>
      <c r="Q45" s="97">
        <v>0</v>
      </c>
      <c r="R45" s="85">
        <f t="shared" si="0"/>
        <v>121700</v>
      </c>
      <c r="S45" s="8" t="s">
        <v>252</v>
      </c>
    </row>
    <row r="46" spans="1:24" ht="14.45" customHeight="1" x14ac:dyDescent="0.25">
      <c r="A46" s="2">
        <v>43</v>
      </c>
      <c r="B46" s="7" t="s">
        <v>79</v>
      </c>
      <c r="C46" s="2">
        <v>43</v>
      </c>
      <c r="D46" s="7" t="s">
        <v>247</v>
      </c>
      <c r="E46" s="6" t="s">
        <v>145</v>
      </c>
      <c r="F46" s="6" t="s">
        <v>20</v>
      </c>
      <c r="G46" s="7" t="s">
        <v>51</v>
      </c>
      <c r="H46" s="7">
        <v>12</v>
      </c>
      <c r="I46" s="7" t="s">
        <v>79</v>
      </c>
      <c r="J46" s="7" t="s">
        <v>80</v>
      </c>
      <c r="K46" s="8" t="s">
        <v>230</v>
      </c>
      <c r="L46" s="8" t="s">
        <v>141</v>
      </c>
      <c r="M46" s="8"/>
      <c r="N46" s="89"/>
      <c r="O46" s="89"/>
      <c r="P46" s="85">
        <v>121700</v>
      </c>
      <c r="Q46" s="97">
        <v>0</v>
      </c>
      <c r="R46" s="85">
        <f t="shared" si="0"/>
        <v>121700</v>
      </c>
      <c r="S46" s="8"/>
    </row>
    <row r="47" spans="1:24" ht="14.45" customHeight="1" x14ac:dyDescent="0.25">
      <c r="A47" s="2">
        <v>44</v>
      </c>
      <c r="B47" s="7" t="s">
        <v>81</v>
      </c>
      <c r="C47" s="2">
        <v>44</v>
      </c>
      <c r="D47" s="11" t="s">
        <v>147</v>
      </c>
      <c r="E47" s="6" t="s">
        <v>148</v>
      </c>
      <c r="F47" s="6" t="s">
        <v>35</v>
      </c>
      <c r="G47" s="7" t="s">
        <v>51</v>
      </c>
      <c r="H47" s="7">
        <v>12</v>
      </c>
      <c r="I47" s="7" t="s">
        <v>81</v>
      </c>
      <c r="J47" s="7" t="s">
        <v>83</v>
      </c>
      <c r="K47" s="8" t="s">
        <v>231</v>
      </c>
      <c r="L47" s="8" t="s">
        <v>141</v>
      </c>
      <c r="M47" s="8"/>
      <c r="N47" s="89"/>
      <c r="O47" s="89"/>
      <c r="P47" s="85">
        <v>118000</v>
      </c>
      <c r="Q47" s="97">
        <v>0</v>
      </c>
      <c r="R47" s="85">
        <f t="shared" si="0"/>
        <v>118000</v>
      </c>
      <c r="S47" s="8"/>
      <c r="X47" s="87"/>
    </row>
    <row r="48" spans="1:24" ht="14.45" customHeight="1" x14ac:dyDescent="0.25">
      <c r="A48" s="2">
        <v>45</v>
      </c>
      <c r="B48" s="7" t="s">
        <v>84</v>
      </c>
      <c r="C48" s="2">
        <v>45</v>
      </c>
      <c r="D48" s="7" t="s">
        <v>248</v>
      </c>
      <c r="E48" s="6" t="s">
        <v>149</v>
      </c>
      <c r="F48" s="6" t="s">
        <v>20</v>
      </c>
      <c r="G48" s="7" t="s">
        <v>51</v>
      </c>
      <c r="H48" s="7">
        <v>12</v>
      </c>
      <c r="I48" s="7" t="s">
        <v>84</v>
      </c>
      <c r="J48" s="7" t="s">
        <v>86</v>
      </c>
      <c r="K48" s="8" t="s">
        <v>232</v>
      </c>
      <c r="L48" s="8" t="s">
        <v>141</v>
      </c>
      <c r="M48" s="8"/>
      <c r="N48" s="89"/>
      <c r="O48" s="89"/>
      <c r="P48" s="85">
        <v>127800</v>
      </c>
      <c r="Q48" s="97">
        <v>0</v>
      </c>
      <c r="R48" s="85">
        <f t="shared" si="0"/>
        <v>127800</v>
      </c>
      <c r="S48" s="8"/>
    </row>
    <row r="49" spans="1:22" ht="14.45" customHeight="1" x14ac:dyDescent="0.25">
      <c r="A49" s="2">
        <v>46</v>
      </c>
      <c r="B49" s="7" t="s">
        <v>93</v>
      </c>
      <c r="C49" s="2">
        <v>46</v>
      </c>
      <c r="D49" s="11"/>
      <c r="E49" s="6" t="s">
        <v>150</v>
      </c>
      <c r="F49" s="6" t="s">
        <v>20</v>
      </c>
      <c r="G49" s="7" t="s">
        <v>51</v>
      </c>
      <c r="H49" s="7">
        <v>20</v>
      </c>
      <c r="I49" s="7" t="s">
        <v>93</v>
      </c>
      <c r="J49" s="7" t="s">
        <v>95</v>
      </c>
      <c r="K49" s="8" t="s">
        <v>233</v>
      </c>
      <c r="L49" s="8" t="s">
        <v>141</v>
      </c>
      <c r="M49" s="8"/>
      <c r="N49" s="89"/>
      <c r="O49" s="89"/>
      <c r="P49" s="85">
        <v>132000</v>
      </c>
      <c r="Q49" s="97">
        <v>0</v>
      </c>
      <c r="R49" s="85">
        <f t="shared" si="0"/>
        <v>132000</v>
      </c>
      <c r="S49" s="8"/>
    </row>
    <row r="50" spans="1:22" ht="14.45" customHeight="1" x14ac:dyDescent="0.25">
      <c r="A50" s="2">
        <v>47</v>
      </c>
      <c r="B50" s="7" t="s">
        <v>105</v>
      </c>
      <c r="C50" s="2">
        <v>47</v>
      </c>
      <c r="D50" s="7" t="s">
        <v>249</v>
      </c>
      <c r="E50" s="6" t="s">
        <v>149</v>
      </c>
      <c r="F50" s="6" t="s">
        <v>20</v>
      </c>
      <c r="G50" s="7" t="s">
        <v>51</v>
      </c>
      <c r="H50" s="7">
        <v>12</v>
      </c>
      <c r="I50" s="7" t="s">
        <v>105</v>
      </c>
      <c r="J50" s="7" t="s">
        <v>106</v>
      </c>
      <c r="K50" s="8" t="s">
        <v>232</v>
      </c>
      <c r="L50" s="8" t="s">
        <v>141</v>
      </c>
      <c r="M50" s="8"/>
      <c r="N50" s="89"/>
      <c r="O50" s="89"/>
      <c r="P50" s="85">
        <v>127800</v>
      </c>
      <c r="Q50" s="97">
        <v>0</v>
      </c>
      <c r="R50" s="85">
        <f>((P50-Q50)/30)*26</f>
        <v>110760</v>
      </c>
      <c r="S50" s="8" t="s">
        <v>250</v>
      </c>
    </row>
    <row r="51" spans="1:22" ht="14.45" customHeight="1" x14ac:dyDescent="0.25">
      <c r="A51" s="2">
        <v>48</v>
      </c>
      <c r="B51" s="7" t="s">
        <v>125</v>
      </c>
      <c r="C51" s="2">
        <v>48</v>
      </c>
      <c r="D51" s="11" t="s">
        <v>151</v>
      </c>
      <c r="E51" s="6" t="s">
        <v>149</v>
      </c>
      <c r="F51" s="6" t="s">
        <v>20</v>
      </c>
      <c r="G51" s="7" t="s">
        <v>51</v>
      </c>
      <c r="H51" s="7">
        <v>12</v>
      </c>
      <c r="I51" s="7" t="s">
        <v>125</v>
      </c>
      <c r="J51" s="7" t="s">
        <v>127</v>
      </c>
      <c r="K51" s="8" t="s">
        <v>232</v>
      </c>
      <c r="L51" s="8" t="s">
        <v>141</v>
      </c>
      <c r="M51" s="8"/>
      <c r="N51" s="89"/>
      <c r="O51" s="89"/>
      <c r="P51" s="85">
        <v>127800</v>
      </c>
      <c r="Q51" s="97">
        <v>0</v>
      </c>
      <c r="R51" s="85">
        <f t="shared" si="0"/>
        <v>127800</v>
      </c>
      <c r="S51" s="8"/>
      <c r="V51" s="88"/>
    </row>
    <row r="52" spans="1:22" ht="14.45" customHeight="1" x14ac:dyDescent="0.25">
      <c r="A52" s="2">
        <v>49</v>
      </c>
      <c r="B52" s="7" t="s">
        <v>131</v>
      </c>
      <c r="C52" s="2">
        <v>49</v>
      </c>
      <c r="D52" s="7" t="s">
        <v>152</v>
      </c>
      <c r="E52" s="6" t="s">
        <v>145</v>
      </c>
      <c r="F52" s="6" t="s">
        <v>20</v>
      </c>
      <c r="G52" s="7" t="s">
        <v>51</v>
      </c>
      <c r="H52" s="7">
        <v>12</v>
      </c>
      <c r="I52" s="7" t="s">
        <v>131</v>
      </c>
      <c r="J52" s="7" t="s">
        <v>133</v>
      </c>
      <c r="K52" s="8" t="s">
        <v>230</v>
      </c>
      <c r="L52" s="8" t="s">
        <v>141</v>
      </c>
      <c r="M52" s="8"/>
      <c r="N52" s="89"/>
      <c r="O52" s="89"/>
      <c r="P52" s="85">
        <v>121700</v>
      </c>
      <c r="Q52" s="97">
        <v>0</v>
      </c>
      <c r="R52" s="85">
        <f t="shared" si="0"/>
        <v>121700</v>
      </c>
      <c r="S52" s="8"/>
    </row>
    <row r="53" spans="1:22" ht="14.45" customHeight="1" x14ac:dyDescent="0.25">
      <c r="A53" s="2">
        <v>50</v>
      </c>
      <c r="B53" s="7" t="s">
        <v>153</v>
      </c>
      <c r="C53" s="2">
        <v>50</v>
      </c>
      <c r="D53" s="7"/>
      <c r="E53" s="6" t="s">
        <v>154</v>
      </c>
      <c r="F53" s="6" t="s">
        <v>20</v>
      </c>
      <c r="G53" s="7" t="s">
        <v>141</v>
      </c>
      <c r="H53" s="7" t="s">
        <v>141</v>
      </c>
      <c r="I53" s="7" t="s">
        <v>153</v>
      </c>
      <c r="J53" s="7" t="s">
        <v>141</v>
      </c>
      <c r="K53" s="8" t="s">
        <v>155</v>
      </c>
      <c r="L53" s="8" t="s">
        <v>141</v>
      </c>
      <c r="M53" s="8"/>
      <c r="N53" s="8"/>
      <c r="O53" s="8"/>
      <c r="P53" s="85">
        <v>0</v>
      </c>
      <c r="Q53" s="85">
        <v>0</v>
      </c>
      <c r="R53" s="85">
        <f t="shared" si="0"/>
        <v>0</v>
      </c>
      <c r="S53" s="8"/>
    </row>
    <row r="54" spans="1:22" ht="14.45" customHeight="1" x14ac:dyDescent="0.25">
      <c r="A54" s="2">
        <v>51</v>
      </c>
      <c r="B54" s="7" t="s">
        <v>153</v>
      </c>
      <c r="C54" s="2">
        <v>51</v>
      </c>
      <c r="D54" s="7"/>
      <c r="E54" s="6" t="s">
        <v>156</v>
      </c>
      <c r="F54" s="6" t="s">
        <v>35</v>
      </c>
      <c r="G54" s="7" t="s">
        <v>141</v>
      </c>
      <c r="H54" s="7" t="s">
        <v>141</v>
      </c>
      <c r="I54" s="7" t="s">
        <v>153</v>
      </c>
      <c r="J54" s="7" t="s">
        <v>141</v>
      </c>
      <c r="K54" s="8" t="s">
        <v>157</v>
      </c>
      <c r="L54" s="8" t="s">
        <v>141</v>
      </c>
      <c r="M54" s="8"/>
      <c r="N54" s="8"/>
      <c r="O54" s="8"/>
      <c r="P54" s="85">
        <v>0</v>
      </c>
      <c r="Q54" s="85">
        <v>0</v>
      </c>
      <c r="R54" s="85">
        <f t="shared" si="0"/>
        <v>0</v>
      </c>
      <c r="S54" s="8"/>
    </row>
    <row r="55" spans="1:22" ht="14.45" customHeight="1" x14ac:dyDescent="0.25">
      <c r="A55" s="2">
        <v>52</v>
      </c>
      <c r="B55" s="7" t="s">
        <v>153</v>
      </c>
      <c r="C55" s="2">
        <v>52</v>
      </c>
      <c r="D55" s="7"/>
      <c r="E55" s="6" t="s">
        <v>158</v>
      </c>
      <c r="F55" s="6" t="s">
        <v>20</v>
      </c>
      <c r="G55" s="7" t="s">
        <v>141</v>
      </c>
      <c r="H55" s="7" t="s">
        <v>141</v>
      </c>
      <c r="I55" s="7" t="s">
        <v>153</v>
      </c>
      <c r="J55" s="7" t="s">
        <v>141</v>
      </c>
      <c r="K55" s="8" t="s">
        <v>159</v>
      </c>
      <c r="L55" s="8" t="s">
        <v>141</v>
      </c>
      <c r="M55" s="8"/>
      <c r="N55" s="8"/>
      <c r="O55" s="8"/>
      <c r="P55" s="85">
        <v>0</v>
      </c>
      <c r="Q55" s="85">
        <v>0</v>
      </c>
      <c r="R55" s="85">
        <f t="shared" si="0"/>
        <v>0</v>
      </c>
      <c r="S55" s="8"/>
    </row>
    <row r="56" spans="1:22" ht="14.45" customHeight="1" x14ac:dyDescent="0.25">
      <c r="A56" s="2">
        <v>53</v>
      </c>
      <c r="B56" s="7" t="s">
        <v>153</v>
      </c>
      <c r="C56" s="2">
        <v>53</v>
      </c>
      <c r="D56" s="7"/>
      <c r="E56" s="6" t="s">
        <v>160</v>
      </c>
      <c r="F56" s="6" t="s">
        <v>35</v>
      </c>
      <c r="G56" s="7" t="s">
        <v>141</v>
      </c>
      <c r="H56" s="7" t="s">
        <v>141</v>
      </c>
      <c r="I56" s="7" t="s">
        <v>153</v>
      </c>
      <c r="J56" s="7" t="s">
        <v>141</v>
      </c>
      <c r="K56" s="8" t="s">
        <v>161</v>
      </c>
      <c r="L56" s="8" t="s">
        <v>141</v>
      </c>
      <c r="M56" s="8"/>
      <c r="N56" s="8"/>
      <c r="O56" s="8"/>
      <c r="P56" s="85">
        <v>0</v>
      </c>
      <c r="Q56" s="85">
        <v>0</v>
      </c>
      <c r="R56" s="85">
        <f t="shared" si="0"/>
        <v>0</v>
      </c>
      <c r="S56" s="8"/>
    </row>
    <row r="57" spans="1:22" ht="14.45" customHeight="1" x14ac:dyDescent="0.25">
      <c r="A57" s="2">
        <v>54</v>
      </c>
      <c r="B57" s="7" t="s">
        <v>153</v>
      </c>
      <c r="C57" s="2">
        <v>54</v>
      </c>
      <c r="D57" s="7"/>
      <c r="E57" s="6" t="s">
        <v>162</v>
      </c>
      <c r="F57" s="6" t="s">
        <v>20</v>
      </c>
      <c r="G57" s="7" t="s">
        <v>141</v>
      </c>
      <c r="H57" s="7" t="s">
        <v>141</v>
      </c>
      <c r="I57" s="7" t="s">
        <v>153</v>
      </c>
      <c r="J57" s="7" t="s">
        <v>141</v>
      </c>
      <c r="K57" s="8" t="s">
        <v>163</v>
      </c>
      <c r="L57" s="8" t="s">
        <v>141</v>
      </c>
      <c r="M57" s="8"/>
      <c r="N57" s="8"/>
      <c r="O57" s="8"/>
      <c r="P57" s="85">
        <v>0</v>
      </c>
      <c r="Q57" s="85">
        <v>0</v>
      </c>
      <c r="R57" s="85">
        <f t="shared" si="0"/>
        <v>0</v>
      </c>
      <c r="S57" s="8"/>
    </row>
    <row r="58" spans="1:22" ht="14.45" customHeight="1" x14ac:dyDescent="0.25">
      <c r="A58" s="2">
        <v>55</v>
      </c>
      <c r="B58" s="7" t="s">
        <v>153</v>
      </c>
      <c r="C58" s="2">
        <v>55</v>
      </c>
      <c r="D58" s="7"/>
      <c r="E58" s="6" t="s">
        <v>164</v>
      </c>
      <c r="F58" s="6" t="s">
        <v>35</v>
      </c>
      <c r="G58" s="7" t="s">
        <v>141</v>
      </c>
      <c r="H58" s="7" t="s">
        <v>141</v>
      </c>
      <c r="I58" s="7" t="s">
        <v>153</v>
      </c>
      <c r="J58" s="7" t="s">
        <v>141</v>
      </c>
      <c r="K58" s="8" t="s">
        <v>165</v>
      </c>
      <c r="L58" s="8" t="s">
        <v>141</v>
      </c>
      <c r="M58" s="8"/>
      <c r="N58" s="8"/>
      <c r="O58" s="8"/>
      <c r="P58" s="85">
        <v>0</v>
      </c>
      <c r="Q58" s="85">
        <v>0</v>
      </c>
      <c r="R58" s="85">
        <f t="shared" si="0"/>
        <v>0</v>
      </c>
      <c r="S58" s="8"/>
    </row>
    <row r="59" spans="1:22" ht="14.45" customHeight="1" x14ac:dyDescent="0.25">
      <c r="A59" s="2">
        <v>56</v>
      </c>
      <c r="B59" s="7" t="s">
        <v>166</v>
      </c>
      <c r="C59" s="2">
        <v>56</v>
      </c>
      <c r="D59" s="7"/>
      <c r="E59" s="6" t="s">
        <v>167</v>
      </c>
      <c r="F59" s="6" t="s">
        <v>26</v>
      </c>
      <c r="G59" s="7" t="s">
        <v>141</v>
      </c>
      <c r="H59" s="7" t="s">
        <v>141</v>
      </c>
      <c r="I59" s="7" t="s">
        <v>166</v>
      </c>
      <c r="J59" s="7" t="s">
        <v>141</v>
      </c>
      <c r="K59" s="8" t="s">
        <v>168</v>
      </c>
      <c r="L59" s="8" t="s">
        <v>141</v>
      </c>
      <c r="M59" s="8"/>
      <c r="N59" s="8"/>
      <c r="O59" s="8"/>
      <c r="P59" s="85">
        <v>0</v>
      </c>
      <c r="Q59" s="85">
        <v>0</v>
      </c>
      <c r="R59" s="85">
        <f t="shared" si="0"/>
        <v>0</v>
      </c>
      <c r="S59" s="8"/>
    </row>
    <row r="60" spans="1:22" ht="14.45" customHeight="1" x14ac:dyDescent="0.25">
      <c r="N60" s="77" t="s">
        <v>169</v>
      </c>
      <c r="O60" s="78"/>
      <c r="P60" s="79">
        <f>SUM(P4:P52)</f>
        <v>32566703</v>
      </c>
      <c r="Q60" s="80">
        <f>SUM(Q4:Q59)</f>
        <v>1494700</v>
      </c>
      <c r="R60" s="79">
        <f>SUM(R4:R52)</f>
        <v>28592169.666666668</v>
      </c>
    </row>
    <row r="61" spans="1:22" ht="14.45" customHeight="1" x14ac:dyDescent="0.25">
      <c r="N61" s="77" t="s">
        <v>170</v>
      </c>
      <c r="O61" s="77"/>
      <c r="P61" s="81">
        <f>P60*19%</f>
        <v>6187673.5700000003</v>
      </c>
      <c r="Q61" s="81">
        <f>Q60*19%</f>
        <v>283993</v>
      </c>
      <c r="R61" s="81">
        <f>R60*19%</f>
        <v>5432512.2366666673</v>
      </c>
    </row>
    <row r="62" spans="1:22" ht="14.45" customHeight="1" x14ac:dyDescent="0.25">
      <c r="A62" s="103" t="s">
        <v>5</v>
      </c>
      <c r="B62" s="103" t="s">
        <v>171</v>
      </c>
      <c r="C62" s="104" t="s">
        <v>10</v>
      </c>
      <c r="D62" s="104"/>
      <c r="E62" s="105" t="s">
        <v>11</v>
      </c>
      <c r="F62" s="105"/>
      <c r="N62" s="77" t="s">
        <v>172</v>
      </c>
      <c r="O62" s="77"/>
      <c r="P62" s="82">
        <f>P60+P61</f>
        <v>38754376.57</v>
      </c>
      <c r="Q62" s="82">
        <f>Q60+Q61</f>
        <v>1778693</v>
      </c>
      <c r="R62" s="83">
        <f>R60+R61</f>
        <v>34024681.903333336</v>
      </c>
    </row>
    <row r="63" spans="1:22" x14ac:dyDescent="0.25">
      <c r="A63" s="103"/>
      <c r="B63" s="103"/>
      <c r="C63" s="57" t="s">
        <v>173</v>
      </c>
      <c r="D63" s="57" t="s">
        <v>174</v>
      </c>
      <c r="E63" s="58" t="s">
        <v>173</v>
      </c>
      <c r="F63" s="58" t="s">
        <v>174</v>
      </c>
    </row>
    <row r="64" spans="1:22" x14ac:dyDescent="0.25">
      <c r="A64" s="59" t="s">
        <v>26</v>
      </c>
      <c r="B64" s="60">
        <v>3</v>
      </c>
      <c r="C64" s="61">
        <v>0.996</v>
      </c>
      <c r="D64" s="62">
        <f>C64/1%*B64</f>
        <v>298.79999999999995</v>
      </c>
      <c r="E64" s="63">
        <f>AVERAGE(M5,M6,M7)</f>
        <v>0.996</v>
      </c>
      <c r="F64" s="64">
        <f>E64/1%*B64</f>
        <v>298.79999999999995</v>
      </c>
      <c r="P64" s="84"/>
    </row>
    <row r="65" spans="1:18" x14ac:dyDescent="0.25">
      <c r="A65" s="59" t="s">
        <v>20</v>
      </c>
      <c r="B65" s="60">
        <v>12</v>
      </c>
      <c r="C65" s="65">
        <v>0.99980000000000002</v>
      </c>
      <c r="D65" s="62">
        <f>C65/1%*B65</f>
        <v>1199.76</v>
      </c>
      <c r="E65" s="63">
        <f>AVERAGE(M4,M12,M13,M14,M17,M20,M21,M23,M26,M30,M37,M39)</f>
        <v>0.99980000000000036</v>
      </c>
      <c r="F65" s="64">
        <f>E65/1%*B65</f>
        <v>1199.7600000000004</v>
      </c>
      <c r="P65" s="84">
        <f>P62-R62</f>
        <v>4729694.6666666642</v>
      </c>
      <c r="R65" s="84"/>
    </row>
    <row r="66" spans="1:18" x14ac:dyDescent="0.25">
      <c r="A66" s="59" t="s">
        <v>35</v>
      </c>
      <c r="B66" s="60">
        <v>23</v>
      </c>
      <c r="C66" s="66">
        <v>0.999</v>
      </c>
      <c r="D66" s="62">
        <f>C66/1%*B66</f>
        <v>2297.6999999999998</v>
      </c>
      <c r="E66" s="67">
        <f>AVERAGE(M8,M9,M10,M11,M15,M16,M18,M19,M22,M24,M25,M27,M28,M29,M31,M32,M33,M34,M35,M36,M38,M40,M41)</f>
        <v>0.99524347826086934</v>
      </c>
      <c r="F66" s="64">
        <f>E66/1%*B66</f>
        <v>2289.0599999999995</v>
      </c>
      <c r="L66" s="84"/>
      <c r="P66" s="84"/>
      <c r="R66" s="84"/>
    </row>
    <row r="67" spans="1:18" x14ac:dyDescent="0.25">
      <c r="A67" s="68" t="s">
        <v>175</v>
      </c>
      <c r="B67" s="69">
        <f>SUM(B64:B66)</f>
        <v>38</v>
      </c>
      <c r="C67" s="70">
        <f>AVERAGE(C64:C66)</f>
        <v>0.99826666666666675</v>
      </c>
      <c r="D67" s="71">
        <f>SUM(D64:D66)</f>
        <v>3796.2599999999998</v>
      </c>
      <c r="E67" s="74">
        <f>AVERAGE(E64:E66)</f>
        <v>0.9970144927536233</v>
      </c>
      <c r="F67" s="75">
        <f>SUM(F64:F66)</f>
        <v>3787.62</v>
      </c>
    </row>
    <row r="70" spans="1:18" x14ac:dyDescent="0.25">
      <c r="A70" s="101" t="s">
        <v>176</v>
      </c>
      <c r="B70" s="101"/>
      <c r="C70" s="101"/>
      <c r="D70" s="57" t="s">
        <v>10</v>
      </c>
      <c r="E70" s="58" t="s">
        <v>11</v>
      </c>
    </row>
    <row r="71" spans="1:18" x14ac:dyDescent="0.25">
      <c r="A71" s="102"/>
      <c r="B71" s="102"/>
      <c r="C71" s="102"/>
      <c r="D71" s="72">
        <f>C67</f>
        <v>0.99826666666666675</v>
      </c>
      <c r="E71" s="73">
        <f>E67</f>
        <v>0.9970144927536233</v>
      </c>
    </row>
    <row r="75" spans="1:18" x14ac:dyDescent="0.25">
      <c r="E75" s="99">
        <f>E71-D71</f>
        <v>-1.2521739130434417E-3</v>
      </c>
    </row>
  </sheetData>
  <autoFilter ref="A3:S67" xr:uid="{00000000-0009-0000-0000-000000000000}"/>
  <mergeCells count="6">
    <mergeCell ref="A2:S2"/>
    <mergeCell ref="A70:C71"/>
    <mergeCell ref="A62:A63"/>
    <mergeCell ref="B62:B63"/>
    <mergeCell ref="C62:D62"/>
    <mergeCell ref="E62:F62"/>
  </mergeCells>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52"/>
  <sheetViews>
    <sheetView showGridLines="0" topLeftCell="A11" zoomScale="55" zoomScaleNormal="55" workbookViewId="0">
      <selection activeCell="J3" sqref="J3:M52"/>
    </sheetView>
  </sheetViews>
  <sheetFormatPr baseColWidth="10" defaultRowHeight="15" x14ac:dyDescent="0.25"/>
  <cols>
    <col min="2" max="2" width="6.28515625" bestFit="1" customWidth="1"/>
    <col min="3" max="3" width="14.140625" bestFit="1" customWidth="1"/>
    <col min="4" max="4" width="7.5703125" bestFit="1" customWidth="1"/>
    <col min="5" max="5" width="10" bestFit="1" customWidth="1"/>
    <col min="6" max="6" width="20.28515625" bestFit="1" customWidth="1"/>
    <col min="7" max="7" width="52.85546875" bestFit="1" customWidth="1"/>
    <col min="10" max="10" width="4.28515625" bestFit="1" customWidth="1"/>
    <col min="11" max="11" width="10" bestFit="1" customWidth="1"/>
    <col min="12" max="12" width="20.28515625" bestFit="1" customWidth="1"/>
    <col min="13" max="13" width="21.140625" bestFit="1" customWidth="1"/>
  </cols>
  <sheetData>
    <row r="2" spans="2:13" x14ac:dyDescent="0.25">
      <c r="B2" s="100" t="s">
        <v>266</v>
      </c>
      <c r="C2" s="100"/>
      <c r="D2" s="100"/>
      <c r="E2" s="100"/>
      <c r="F2" s="100"/>
      <c r="G2" s="100"/>
    </row>
    <row r="3" spans="2:13" x14ac:dyDescent="0.25">
      <c r="B3" s="4" t="s">
        <v>0</v>
      </c>
      <c r="C3" s="4" t="s">
        <v>1</v>
      </c>
      <c r="D3" s="4" t="s">
        <v>5</v>
      </c>
      <c r="E3" s="4" t="s">
        <v>6</v>
      </c>
      <c r="F3" s="3" t="s">
        <v>7</v>
      </c>
      <c r="G3" s="4" t="s">
        <v>16</v>
      </c>
      <c r="J3" s="1" t="s">
        <v>2</v>
      </c>
      <c r="K3" s="3" t="s">
        <v>6</v>
      </c>
      <c r="L3" s="3" t="s">
        <v>7</v>
      </c>
      <c r="M3" s="3" t="s">
        <v>1</v>
      </c>
    </row>
    <row r="4" spans="2:13" x14ac:dyDescent="0.25">
      <c r="B4" s="90">
        <v>2</v>
      </c>
      <c r="C4" s="93" t="s">
        <v>24</v>
      </c>
      <c r="D4" s="91" t="s">
        <v>26</v>
      </c>
      <c r="E4" s="7" t="s">
        <v>21</v>
      </c>
      <c r="F4" s="7">
        <v>100</v>
      </c>
      <c r="G4" s="7" t="s">
        <v>264</v>
      </c>
      <c r="J4" s="2">
        <v>1</v>
      </c>
      <c r="K4" s="7" t="s">
        <v>21</v>
      </c>
      <c r="L4" s="7">
        <v>2000</v>
      </c>
      <c r="M4" s="7" t="s">
        <v>17</v>
      </c>
    </row>
    <row r="5" spans="2:13" x14ac:dyDescent="0.25">
      <c r="B5" s="90">
        <v>3</v>
      </c>
      <c r="C5" s="93" t="s">
        <v>29</v>
      </c>
      <c r="D5" s="91" t="s">
        <v>26</v>
      </c>
      <c r="E5" s="7" t="s">
        <v>21</v>
      </c>
      <c r="F5" s="7">
        <v>100</v>
      </c>
      <c r="G5" s="7" t="s">
        <v>264</v>
      </c>
      <c r="J5" s="2">
        <v>2</v>
      </c>
      <c r="K5" s="7" t="s">
        <v>21</v>
      </c>
      <c r="L5" s="7">
        <v>100</v>
      </c>
      <c r="M5" s="7" t="s">
        <v>24</v>
      </c>
    </row>
    <row r="6" spans="2:13" x14ac:dyDescent="0.25">
      <c r="B6" s="90">
        <v>4</v>
      </c>
      <c r="C6" s="93" t="s">
        <v>31</v>
      </c>
      <c r="D6" s="91" t="s">
        <v>26</v>
      </c>
      <c r="E6" s="7" t="s">
        <v>21</v>
      </c>
      <c r="F6" s="7">
        <v>100</v>
      </c>
      <c r="G6" s="7" t="s">
        <v>251</v>
      </c>
      <c r="J6" s="2">
        <v>3</v>
      </c>
      <c r="K6" s="7" t="s">
        <v>21</v>
      </c>
      <c r="L6" s="7">
        <v>100</v>
      </c>
      <c r="M6" s="7" t="s">
        <v>29</v>
      </c>
    </row>
    <row r="7" spans="2:13" x14ac:dyDescent="0.25">
      <c r="B7" s="90">
        <v>10</v>
      </c>
      <c r="C7" s="93" t="s">
        <v>52</v>
      </c>
      <c r="D7" s="6" t="s">
        <v>20</v>
      </c>
      <c r="E7" s="7" t="s">
        <v>51</v>
      </c>
      <c r="F7" s="7">
        <v>300</v>
      </c>
      <c r="G7" s="7" t="s">
        <v>254</v>
      </c>
      <c r="J7" s="2">
        <v>4</v>
      </c>
      <c r="K7" s="7" t="s">
        <v>21</v>
      </c>
      <c r="L7" s="7">
        <v>100</v>
      </c>
      <c r="M7" s="7" t="s">
        <v>31</v>
      </c>
    </row>
    <row r="8" spans="2:13" x14ac:dyDescent="0.25">
      <c r="B8" s="2">
        <v>24</v>
      </c>
      <c r="C8" s="93" t="s">
        <v>96</v>
      </c>
      <c r="D8" s="6" t="s">
        <v>35</v>
      </c>
      <c r="E8" s="7" t="s">
        <v>51</v>
      </c>
      <c r="F8" s="7">
        <v>64</v>
      </c>
      <c r="G8" s="7" t="s">
        <v>263</v>
      </c>
      <c r="J8" s="2">
        <v>5</v>
      </c>
      <c r="K8" s="7" t="s">
        <v>21</v>
      </c>
      <c r="L8" s="7">
        <v>64</v>
      </c>
      <c r="M8" s="7" t="s">
        <v>33</v>
      </c>
    </row>
    <row r="9" spans="2:13" x14ac:dyDescent="0.25">
      <c r="B9" s="2">
        <v>30</v>
      </c>
      <c r="C9" s="93" t="s">
        <v>113</v>
      </c>
      <c r="D9" s="6" t="s">
        <v>35</v>
      </c>
      <c r="E9" s="7" t="s">
        <v>51</v>
      </c>
      <c r="F9" s="7">
        <v>64</v>
      </c>
      <c r="G9" s="7" t="s">
        <v>265</v>
      </c>
      <c r="J9" s="2">
        <v>6</v>
      </c>
      <c r="K9" s="7" t="s">
        <v>21</v>
      </c>
      <c r="L9" s="7">
        <v>64</v>
      </c>
      <c r="M9" s="7" t="s">
        <v>37</v>
      </c>
    </row>
    <row r="10" spans="2:13" x14ac:dyDescent="0.25">
      <c r="B10" s="90">
        <v>47</v>
      </c>
      <c r="C10" s="11" t="s">
        <v>105</v>
      </c>
      <c r="D10" s="91" t="s">
        <v>20</v>
      </c>
      <c r="E10" s="7" t="s">
        <v>51</v>
      </c>
      <c r="F10" s="7">
        <v>12</v>
      </c>
      <c r="G10" s="7" t="s">
        <v>270</v>
      </c>
      <c r="J10" s="2">
        <v>7</v>
      </c>
      <c r="K10" s="7" t="s">
        <v>21</v>
      </c>
      <c r="L10" s="7">
        <v>64</v>
      </c>
      <c r="M10" s="7" t="s">
        <v>41</v>
      </c>
    </row>
    <row r="11" spans="2:13" x14ac:dyDescent="0.25">
      <c r="J11" s="2">
        <v>8</v>
      </c>
      <c r="K11" s="7" t="s">
        <v>21</v>
      </c>
      <c r="L11" s="7">
        <v>64</v>
      </c>
      <c r="M11" s="7" t="s">
        <v>44</v>
      </c>
    </row>
    <row r="12" spans="2:13" x14ac:dyDescent="0.25">
      <c r="J12" s="2">
        <v>9</v>
      </c>
      <c r="K12" s="7" t="s">
        <v>51</v>
      </c>
      <c r="L12" s="7">
        <v>1000</v>
      </c>
      <c r="M12" s="7" t="s">
        <v>48</v>
      </c>
    </row>
    <row r="13" spans="2:13" x14ac:dyDescent="0.25">
      <c r="B13" s="100" t="s">
        <v>267</v>
      </c>
      <c r="C13" s="100"/>
      <c r="D13" s="100"/>
      <c r="E13" s="100"/>
      <c r="F13" s="100"/>
      <c r="G13" s="100"/>
      <c r="J13" s="2">
        <v>10</v>
      </c>
      <c r="K13" s="7" t="s">
        <v>51</v>
      </c>
      <c r="L13" s="7">
        <v>300</v>
      </c>
      <c r="M13" s="7" t="s">
        <v>52</v>
      </c>
    </row>
    <row r="14" spans="2:13" x14ac:dyDescent="0.25">
      <c r="B14" s="4" t="s">
        <v>0</v>
      </c>
      <c r="C14" s="4" t="s">
        <v>1</v>
      </c>
      <c r="D14" s="4" t="s">
        <v>5</v>
      </c>
      <c r="E14" s="4" t="s">
        <v>6</v>
      </c>
      <c r="F14" s="3" t="s">
        <v>7</v>
      </c>
      <c r="G14" s="4" t="s">
        <v>16</v>
      </c>
      <c r="J14" s="2">
        <v>11</v>
      </c>
      <c r="K14" s="7" t="s">
        <v>51</v>
      </c>
      <c r="L14" s="7">
        <v>64</v>
      </c>
      <c r="M14" s="7" t="s">
        <v>55</v>
      </c>
    </row>
    <row r="15" spans="2:13" x14ac:dyDescent="0.25">
      <c r="B15" s="90">
        <v>39</v>
      </c>
      <c r="C15" s="93" t="s">
        <v>48</v>
      </c>
      <c r="D15" s="91" t="s">
        <v>268</v>
      </c>
      <c r="E15" s="7" t="s">
        <v>51</v>
      </c>
      <c r="F15" s="7">
        <v>500</v>
      </c>
      <c r="G15" s="7" t="s">
        <v>269</v>
      </c>
      <c r="J15" s="2">
        <v>12</v>
      </c>
      <c r="K15" s="7" t="s">
        <v>51</v>
      </c>
      <c r="L15" s="7">
        <v>64</v>
      </c>
      <c r="M15" s="7" t="s">
        <v>58</v>
      </c>
    </row>
    <row r="16" spans="2:13" x14ac:dyDescent="0.25">
      <c r="J16" s="2">
        <v>13</v>
      </c>
      <c r="K16" s="7" t="s">
        <v>51</v>
      </c>
      <c r="L16" s="7">
        <v>64</v>
      </c>
      <c r="M16" s="7" t="s">
        <v>61</v>
      </c>
    </row>
    <row r="17" spans="10:13" x14ac:dyDescent="0.25">
      <c r="J17" s="2">
        <v>14</v>
      </c>
      <c r="K17" s="7" t="s">
        <v>51</v>
      </c>
      <c r="L17" s="7">
        <v>64</v>
      </c>
      <c r="M17" s="7" t="s">
        <v>64</v>
      </c>
    </row>
    <row r="18" spans="10:13" x14ac:dyDescent="0.25">
      <c r="J18" s="2">
        <v>15</v>
      </c>
      <c r="K18" s="7" t="s">
        <v>51</v>
      </c>
      <c r="L18" s="7">
        <v>64</v>
      </c>
      <c r="M18" s="7" t="s">
        <v>68</v>
      </c>
    </row>
    <row r="19" spans="10:13" x14ac:dyDescent="0.25">
      <c r="J19" s="2">
        <v>16</v>
      </c>
      <c r="K19" s="7" t="s">
        <v>51</v>
      </c>
      <c r="L19" s="7">
        <v>64</v>
      </c>
      <c r="M19" s="7" t="s">
        <v>72</v>
      </c>
    </row>
    <row r="20" spans="10:13" x14ac:dyDescent="0.25">
      <c r="J20" s="2">
        <v>17</v>
      </c>
      <c r="K20" s="7" t="s">
        <v>51</v>
      </c>
      <c r="L20" s="7">
        <v>64</v>
      </c>
      <c r="M20" s="7" t="s">
        <v>76</v>
      </c>
    </row>
    <row r="21" spans="10:13" x14ac:dyDescent="0.25">
      <c r="J21" s="2">
        <v>18</v>
      </c>
      <c r="K21" s="7" t="s">
        <v>51</v>
      </c>
      <c r="L21" s="7">
        <v>64</v>
      </c>
      <c r="M21" s="7" t="s">
        <v>79</v>
      </c>
    </row>
    <row r="22" spans="10:13" x14ac:dyDescent="0.25">
      <c r="J22" s="2">
        <v>19</v>
      </c>
      <c r="K22" s="7" t="s">
        <v>51</v>
      </c>
      <c r="L22" s="7">
        <v>64</v>
      </c>
      <c r="M22" s="7" t="s">
        <v>81</v>
      </c>
    </row>
    <row r="23" spans="10:13" x14ac:dyDescent="0.25">
      <c r="J23" s="2">
        <v>20</v>
      </c>
      <c r="K23" s="7" t="s">
        <v>51</v>
      </c>
      <c r="L23" s="7">
        <v>64</v>
      </c>
      <c r="M23" s="7" t="s">
        <v>84</v>
      </c>
    </row>
    <row r="24" spans="10:13" x14ac:dyDescent="0.25">
      <c r="J24" s="2">
        <v>21</v>
      </c>
      <c r="K24" s="7" t="s">
        <v>51</v>
      </c>
      <c r="L24" s="7">
        <v>64</v>
      </c>
      <c r="M24" s="7" t="s">
        <v>87</v>
      </c>
    </row>
    <row r="25" spans="10:13" x14ac:dyDescent="0.25">
      <c r="J25" s="2">
        <v>22</v>
      </c>
      <c r="K25" s="7" t="s">
        <v>51</v>
      </c>
      <c r="L25" s="7">
        <v>64</v>
      </c>
      <c r="M25" s="7" t="s">
        <v>90</v>
      </c>
    </row>
    <row r="26" spans="10:13" x14ac:dyDescent="0.25">
      <c r="J26" s="2">
        <v>23</v>
      </c>
      <c r="K26" s="7" t="s">
        <v>51</v>
      </c>
      <c r="L26" s="7">
        <v>128</v>
      </c>
      <c r="M26" s="7" t="s">
        <v>93</v>
      </c>
    </row>
    <row r="27" spans="10:13" x14ac:dyDescent="0.25">
      <c r="J27" s="2">
        <v>24</v>
      </c>
      <c r="K27" s="7" t="s">
        <v>51</v>
      </c>
      <c r="L27" s="7">
        <v>64</v>
      </c>
      <c r="M27" s="7" t="s">
        <v>96</v>
      </c>
    </row>
    <row r="28" spans="10:13" x14ac:dyDescent="0.25">
      <c r="J28" s="2">
        <v>25</v>
      </c>
      <c r="K28" s="7" t="s">
        <v>51</v>
      </c>
      <c r="L28" s="7">
        <v>64</v>
      </c>
      <c r="M28" s="7" t="s">
        <v>99</v>
      </c>
    </row>
    <row r="29" spans="10:13" x14ac:dyDescent="0.25">
      <c r="J29" s="2">
        <v>26</v>
      </c>
      <c r="K29" s="7" t="s">
        <v>51</v>
      </c>
      <c r="L29" s="7">
        <v>64</v>
      </c>
      <c r="M29" s="7" t="s">
        <v>102</v>
      </c>
    </row>
    <row r="30" spans="10:13" x14ac:dyDescent="0.25">
      <c r="J30" s="2">
        <v>27</v>
      </c>
      <c r="K30" s="7" t="s">
        <v>51</v>
      </c>
      <c r="L30" s="7">
        <v>64</v>
      </c>
      <c r="M30" s="7" t="s">
        <v>105</v>
      </c>
    </row>
    <row r="31" spans="10:13" x14ac:dyDescent="0.25">
      <c r="J31" s="2">
        <v>28</v>
      </c>
      <c r="K31" s="7" t="s">
        <v>51</v>
      </c>
      <c r="L31" s="7">
        <v>64</v>
      </c>
      <c r="M31" s="7" t="s">
        <v>107</v>
      </c>
    </row>
    <row r="32" spans="10:13" x14ac:dyDescent="0.25">
      <c r="J32" s="2">
        <v>29</v>
      </c>
      <c r="K32" s="7" t="s">
        <v>51</v>
      </c>
      <c r="L32" s="7">
        <v>64</v>
      </c>
      <c r="M32" s="7" t="s">
        <v>110</v>
      </c>
    </row>
    <row r="33" spans="10:13" x14ac:dyDescent="0.25">
      <c r="J33" s="2">
        <v>30</v>
      </c>
      <c r="K33" s="7" t="s">
        <v>51</v>
      </c>
      <c r="L33" s="7">
        <v>64</v>
      </c>
      <c r="M33" s="7" t="s">
        <v>113</v>
      </c>
    </row>
    <row r="34" spans="10:13" x14ac:dyDescent="0.25">
      <c r="J34" s="2">
        <v>31</v>
      </c>
      <c r="K34" s="7" t="s">
        <v>51</v>
      </c>
      <c r="L34" s="7">
        <v>64</v>
      </c>
      <c r="M34" s="7" t="s">
        <v>116</v>
      </c>
    </row>
    <row r="35" spans="10:13" x14ac:dyDescent="0.25">
      <c r="J35" s="2">
        <v>32</v>
      </c>
      <c r="K35" s="7" t="s">
        <v>51</v>
      </c>
      <c r="L35" s="7">
        <v>64</v>
      </c>
      <c r="M35" s="7" t="s">
        <v>119</v>
      </c>
    </row>
    <row r="36" spans="10:13" x14ac:dyDescent="0.25">
      <c r="J36" s="2">
        <v>33</v>
      </c>
      <c r="K36" s="7" t="s">
        <v>51</v>
      </c>
      <c r="L36" s="7">
        <v>64</v>
      </c>
      <c r="M36" s="7" t="s">
        <v>122</v>
      </c>
    </row>
    <row r="37" spans="10:13" x14ac:dyDescent="0.25">
      <c r="J37" s="2">
        <v>34</v>
      </c>
      <c r="K37" s="7" t="s">
        <v>51</v>
      </c>
      <c r="L37" s="7">
        <v>64</v>
      </c>
      <c r="M37" s="7" t="s">
        <v>125</v>
      </c>
    </row>
    <row r="38" spans="10:13" x14ac:dyDescent="0.25">
      <c r="J38" s="2">
        <v>35</v>
      </c>
      <c r="K38" s="7" t="s">
        <v>51</v>
      </c>
      <c r="L38" s="7">
        <v>64</v>
      </c>
      <c r="M38" s="7" t="s">
        <v>128</v>
      </c>
    </row>
    <row r="39" spans="10:13" x14ac:dyDescent="0.25">
      <c r="J39" s="2">
        <v>36</v>
      </c>
      <c r="K39" s="7" t="s">
        <v>51</v>
      </c>
      <c r="L39" s="7">
        <v>64</v>
      </c>
      <c r="M39" s="7" t="s">
        <v>131</v>
      </c>
    </row>
    <row r="40" spans="10:13" x14ac:dyDescent="0.25">
      <c r="J40" s="2">
        <v>37</v>
      </c>
      <c r="K40" s="7" t="s">
        <v>51</v>
      </c>
      <c r="L40" s="7">
        <v>64</v>
      </c>
      <c r="M40" s="7" t="s">
        <v>134</v>
      </c>
    </row>
    <row r="41" spans="10:13" x14ac:dyDescent="0.25">
      <c r="J41" s="2">
        <v>38</v>
      </c>
      <c r="K41" s="7" t="s">
        <v>51</v>
      </c>
      <c r="L41" s="7">
        <v>64</v>
      </c>
      <c r="M41" s="7" t="s">
        <v>137</v>
      </c>
    </row>
    <row r="42" spans="10:13" x14ac:dyDescent="0.25">
      <c r="J42" s="2">
        <v>39</v>
      </c>
      <c r="K42" s="7" t="s">
        <v>51</v>
      </c>
      <c r="L42" s="7">
        <v>500</v>
      </c>
      <c r="M42" s="7" t="s">
        <v>48</v>
      </c>
    </row>
    <row r="43" spans="10:13" x14ac:dyDescent="0.25">
      <c r="J43" s="2">
        <v>40</v>
      </c>
      <c r="K43" s="7" t="s">
        <v>51</v>
      </c>
      <c r="L43" s="7">
        <v>12</v>
      </c>
      <c r="M43" s="7" t="s">
        <v>55</v>
      </c>
    </row>
    <row r="44" spans="10:13" x14ac:dyDescent="0.25">
      <c r="J44" s="2">
        <v>41</v>
      </c>
      <c r="K44" s="7" t="s">
        <v>51</v>
      </c>
      <c r="L44" s="7">
        <v>12</v>
      </c>
      <c r="M44" s="7" t="s">
        <v>64</v>
      </c>
    </row>
    <row r="45" spans="10:13" x14ac:dyDescent="0.25">
      <c r="J45" s="2">
        <v>42</v>
      </c>
      <c r="K45" s="7" t="s">
        <v>51</v>
      </c>
      <c r="L45" s="7">
        <v>12</v>
      </c>
      <c r="M45" s="7" t="s">
        <v>76</v>
      </c>
    </row>
    <row r="46" spans="10:13" x14ac:dyDescent="0.25">
      <c r="J46" s="2">
        <v>43</v>
      </c>
      <c r="K46" s="7" t="s">
        <v>51</v>
      </c>
      <c r="L46" s="7">
        <v>12</v>
      </c>
      <c r="M46" s="7" t="s">
        <v>79</v>
      </c>
    </row>
    <row r="47" spans="10:13" x14ac:dyDescent="0.25">
      <c r="J47" s="2">
        <v>44</v>
      </c>
      <c r="K47" s="7" t="s">
        <v>51</v>
      </c>
      <c r="L47" s="7">
        <v>12</v>
      </c>
      <c r="M47" s="7" t="s">
        <v>81</v>
      </c>
    </row>
    <row r="48" spans="10:13" x14ac:dyDescent="0.25">
      <c r="J48" s="2">
        <v>45</v>
      </c>
      <c r="K48" s="7" t="s">
        <v>51</v>
      </c>
      <c r="L48" s="7">
        <v>12</v>
      </c>
      <c r="M48" s="7" t="s">
        <v>84</v>
      </c>
    </row>
    <row r="49" spans="10:13" x14ac:dyDescent="0.25">
      <c r="J49" s="2">
        <v>46</v>
      </c>
      <c r="K49" s="7" t="s">
        <v>51</v>
      </c>
      <c r="L49" s="7">
        <v>20</v>
      </c>
      <c r="M49" s="7" t="s">
        <v>93</v>
      </c>
    </row>
    <row r="50" spans="10:13" x14ac:dyDescent="0.25">
      <c r="J50" s="2">
        <v>47</v>
      </c>
      <c r="K50" s="7" t="s">
        <v>51</v>
      </c>
      <c r="L50" s="7">
        <v>12</v>
      </c>
      <c r="M50" s="7" t="s">
        <v>105</v>
      </c>
    </row>
    <row r="51" spans="10:13" x14ac:dyDescent="0.25">
      <c r="J51" s="2">
        <v>48</v>
      </c>
      <c r="K51" s="7" t="s">
        <v>51</v>
      </c>
      <c r="L51" s="7">
        <v>12</v>
      </c>
      <c r="M51" s="7" t="s">
        <v>125</v>
      </c>
    </row>
    <row r="52" spans="10:13" x14ac:dyDescent="0.25">
      <c r="J52" s="2">
        <v>49</v>
      </c>
      <c r="K52" s="7" t="s">
        <v>51</v>
      </c>
      <c r="L52" s="7">
        <v>12</v>
      </c>
      <c r="M52" s="7" t="s">
        <v>131</v>
      </c>
    </row>
  </sheetData>
  <mergeCells count="2">
    <mergeCell ref="B2:G2"/>
    <mergeCell ref="B13:G13"/>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W11"/>
  <sheetViews>
    <sheetView workbookViewId="0">
      <selection activeCell="C6" sqref="C6"/>
    </sheetView>
  </sheetViews>
  <sheetFormatPr baseColWidth="10" defaultColWidth="11.42578125" defaultRowHeight="15" x14ac:dyDescent="0.25"/>
  <cols>
    <col min="1" max="1" width="9" bestFit="1" customWidth="1"/>
    <col min="2" max="2" width="15" bestFit="1" customWidth="1"/>
    <col min="3" max="3" width="18.42578125" bestFit="1" customWidth="1"/>
    <col min="4" max="4" width="8.5703125" bestFit="1" customWidth="1"/>
    <col min="6" max="6" width="12" bestFit="1" customWidth="1"/>
    <col min="7" max="7" width="12.28515625" bestFit="1" customWidth="1"/>
    <col min="8" max="8" width="30.140625" bestFit="1" customWidth="1"/>
    <col min="9" max="9" width="5.28515625" bestFit="1" customWidth="1"/>
    <col min="10" max="10" width="18" bestFit="1" customWidth="1"/>
    <col min="11" max="12" width="10" bestFit="1" customWidth="1"/>
    <col min="13" max="13" width="7.7109375" bestFit="1" customWidth="1"/>
    <col min="14" max="14" width="10" bestFit="1" customWidth="1"/>
    <col min="16" max="16" width="6.140625" bestFit="1" customWidth="1"/>
    <col min="17" max="17" width="7.7109375" bestFit="1" customWidth="1"/>
    <col min="18" max="18" width="10" bestFit="1" customWidth="1"/>
    <col min="19" max="19" width="6.140625" bestFit="1" customWidth="1"/>
    <col min="20" max="21" width="5.42578125" bestFit="1" customWidth="1"/>
    <col min="22" max="22" width="10.140625" bestFit="1" customWidth="1"/>
    <col min="23" max="23" width="12" bestFit="1" customWidth="1"/>
  </cols>
  <sheetData>
    <row r="2" spans="1:23" x14ac:dyDescent="0.25">
      <c r="A2" s="119" t="s">
        <v>177</v>
      </c>
      <c r="B2" s="119" t="s">
        <v>178</v>
      </c>
      <c r="C2" s="119" t="s">
        <v>179</v>
      </c>
      <c r="D2" s="119" t="s">
        <v>13</v>
      </c>
      <c r="E2" s="112" t="s">
        <v>180</v>
      </c>
      <c r="F2" s="112" t="s">
        <v>256</v>
      </c>
      <c r="G2" s="109" t="s">
        <v>181</v>
      </c>
      <c r="H2" s="112" t="s">
        <v>182</v>
      </c>
      <c r="I2" s="112" t="s">
        <v>5</v>
      </c>
      <c r="J2" s="112" t="s">
        <v>1</v>
      </c>
      <c r="K2" s="115" t="s">
        <v>183</v>
      </c>
      <c r="L2" s="116"/>
      <c r="M2" s="116"/>
      <c r="N2" s="116"/>
      <c r="O2" s="116"/>
      <c r="P2" s="116"/>
      <c r="Q2" s="116"/>
      <c r="R2" s="117"/>
      <c r="S2" s="115" t="s">
        <v>184</v>
      </c>
      <c r="T2" s="116"/>
      <c r="U2" s="116"/>
      <c r="V2" s="116"/>
      <c r="W2" s="117"/>
    </row>
    <row r="3" spans="1:23" x14ac:dyDescent="0.25">
      <c r="A3" s="120"/>
      <c r="B3" s="120"/>
      <c r="C3" s="120"/>
      <c r="D3" s="120"/>
      <c r="E3" s="113"/>
      <c r="F3" s="113"/>
      <c r="G3" s="110"/>
      <c r="H3" s="113"/>
      <c r="I3" s="113"/>
      <c r="J3" s="113"/>
      <c r="K3" s="106" t="s">
        <v>185</v>
      </c>
      <c r="L3" s="118"/>
      <c r="M3" s="118"/>
      <c r="N3" s="107"/>
      <c r="O3" s="106" t="s">
        <v>186</v>
      </c>
      <c r="P3" s="107"/>
      <c r="Q3" s="106" t="s">
        <v>187</v>
      </c>
      <c r="R3" s="107"/>
      <c r="S3" s="106" t="s">
        <v>186</v>
      </c>
      <c r="T3" s="118"/>
      <c r="U3" s="107"/>
      <c r="V3" s="106" t="s">
        <v>188</v>
      </c>
      <c r="W3" s="107"/>
    </row>
    <row r="4" spans="1:23" ht="63" x14ac:dyDescent="0.25">
      <c r="A4" s="121"/>
      <c r="B4" s="121"/>
      <c r="C4" s="121"/>
      <c r="D4" s="121"/>
      <c r="E4" s="114"/>
      <c r="F4" s="114"/>
      <c r="G4" s="111"/>
      <c r="H4" s="114"/>
      <c r="I4" s="114"/>
      <c r="J4" s="114"/>
      <c r="K4" s="12" t="s">
        <v>189</v>
      </c>
      <c r="L4" s="12" t="s">
        <v>190</v>
      </c>
      <c r="M4" s="12" t="s">
        <v>259</v>
      </c>
      <c r="N4" s="13" t="s">
        <v>191</v>
      </c>
      <c r="O4" s="12" t="s">
        <v>10</v>
      </c>
      <c r="P4" s="13" t="s">
        <v>192</v>
      </c>
      <c r="Q4" s="12" t="s">
        <v>193</v>
      </c>
      <c r="R4" s="13" t="s">
        <v>194</v>
      </c>
      <c r="S4" s="14" t="str">
        <f>+ UPPER("Disponibilidad")</f>
        <v>DISPONIBILIDAD</v>
      </c>
      <c r="T4" s="14" t="s">
        <v>195</v>
      </c>
      <c r="U4" s="15" t="s">
        <v>196</v>
      </c>
      <c r="V4" s="16" t="s">
        <v>197</v>
      </c>
      <c r="W4" s="17" t="s">
        <v>198</v>
      </c>
    </row>
    <row r="5" spans="1:23" ht="90" x14ac:dyDescent="0.25">
      <c r="A5" s="18">
        <v>45763</v>
      </c>
      <c r="B5" s="19">
        <v>45763.291666666664</v>
      </c>
      <c r="C5" s="19">
        <v>45769.720833333333</v>
      </c>
      <c r="D5" s="95">
        <v>3965500</v>
      </c>
      <c r="E5" s="36" t="s">
        <v>74</v>
      </c>
      <c r="F5" s="22" t="s">
        <v>120</v>
      </c>
      <c r="G5" s="23">
        <v>32</v>
      </c>
      <c r="H5" s="24" t="s">
        <v>225</v>
      </c>
      <c r="I5" s="22" t="s">
        <v>257</v>
      </c>
      <c r="J5" s="25" t="s">
        <v>258</v>
      </c>
      <c r="K5" s="26">
        <f>30*24</f>
        <v>720</v>
      </c>
      <c r="L5" s="26">
        <f>K5*60</f>
        <v>43200</v>
      </c>
      <c r="M5" s="26">
        <v>7200</v>
      </c>
      <c r="N5" s="27">
        <f>((C5-B5)*24*60)-M5</f>
        <v>2058.000000002794</v>
      </c>
      <c r="O5" s="28">
        <v>0.999</v>
      </c>
      <c r="P5" s="29">
        <f>O5-N5*100%/L5</f>
        <v>0.95136111111104649</v>
      </c>
      <c r="Q5" s="26">
        <v>2</v>
      </c>
      <c r="R5" s="30">
        <v>1</v>
      </c>
      <c r="S5" s="31">
        <f t="shared" ref="S5:S8" si="0">P5</f>
        <v>0.95136111111104649</v>
      </c>
      <c r="T5" s="32">
        <v>1</v>
      </c>
      <c r="U5" s="33">
        <v>1</v>
      </c>
      <c r="V5" s="34">
        <v>950000</v>
      </c>
      <c r="W5" s="35">
        <f t="shared" ref="W5:W6" si="1">U5*V5</f>
        <v>950000</v>
      </c>
    </row>
    <row r="6" spans="1:23" ht="75" x14ac:dyDescent="0.25">
      <c r="A6" s="18">
        <v>45769</v>
      </c>
      <c r="B6" s="19">
        <v>45769.402777777781</v>
      </c>
      <c r="C6" s="19">
        <v>45770.567361111112</v>
      </c>
      <c r="D6" s="95">
        <v>3966816</v>
      </c>
      <c r="E6" s="21" t="s">
        <v>34</v>
      </c>
      <c r="F6" s="22" t="s">
        <v>62</v>
      </c>
      <c r="G6" s="23">
        <v>13</v>
      </c>
      <c r="H6" s="24" t="s">
        <v>235</v>
      </c>
      <c r="I6" s="22" t="s">
        <v>257</v>
      </c>
      <c r="J6" s="25" t="s">
        <v>255</v>
      </c>
      <c r="K6" s="26">
        <f t="shared" ref="K6:K8" si="2">30*24</f>
        <v>720</v>
      </c>
      <c r="L6" s="26">
        <f t="shared" ref="L6" si="3">K6*60</f>
        <v>43200</v>
      </c>
      <c r="M6" s="94">
        <v>0</v>
      </c>
      <c r="N6" s="27">
        <f>((C6-B6)*24*60)-M6</f>
        <v>1676.999999997206</v>
      </c>
      <c r="O6" s="28">
        <v>0.999</v>
      </c>
      <c r="P6" s="29">
        <f>O6-N6*100%/L6</f>
        <v>0.96018055555562021</v>
      </c>
      <c r="Q6" s="26">
        <v>2</v>
      </c>
      <c r="R6" s="30">
        <v>1</v>
      </c>
      <c r="S6" s="31">
        <f t="shared" si="0"/>
        <v>0.96018055555562021</v>
      </c>
      <c r="T6" s="32">
        <v>1</v>
      </c>
      <c r="U6" s="33">
        <v>1</v>
      </c>
      <c r="V6" s="34">
        <v>544700</v>
      </c>
      <c r="W6" s="35">
        <f t="shared" si="1"/>
        <v>544700</v>
      </c>
    </row>
    <row r="7" spans="1:23" hidden="1" x14ac:dyDescent="0.25">
      <c r="A7" s="18"/>
      <c r="B7" s="19"/>
      <c r="C7" s="19"/>
      <c r="D7" s="20"/>
      <c r="E7" s="36"/>
      <c r="F7" s="37"/>
      <c r="G7" s="23"/>
      <c r="H7" s="24"/>
      <c r="I7" s="22"/>
      <c r="J7" s="25"/>
      <c r="K7" s="26">
        <f t="shared" si="2"/>
        <v>720</v>
      </c>
      <c r="L7" s="26">
        <f>K7*60</f>
        <v>43200</v>
      </c>
      <c r="M7" s="26"/>
      <c r="N7" s="27">
        <f>(C7-B7)*24*60</f>
        <v>0</v>
      </c>
      <c r="O7" s="28"/>
      <c r="P7" s="29">
        <f>O7-N7*100%/L7</f>
        <v>0</v>
      </c>
      <c r="Q7" s="26">
        <v>2</v>
      </c>
      <c r="R7" s="30"/>
      <c r="S7" s="31">
        <f t="shared" si="0"/>
        <v>0</v>
      </c>
      <c r="T7" s="32">
        <v>1</v>
      </c>
      <c r="U7" s="33"/>
      <c r="V7" s="34"/>
      <c r="W7" s="35">
        <f>U7*V7</f>
        <v>0</v>
      </c>
    </row>
    <row r="8" spans="1:23" hidden="1" x14ac:dyDescent="0.25">
      <c r="A8" s="18"/>
      <c r="B8" s="19"/>
      <c r="C8" s="19"/>
      <c r="D8" s="20"/>
      <c r="E8" s="21"/>
      <c r="F8" s="22"/>
      <c r="G8" s="23"/>
      <c r="H8" s="24"/>
      <c r="I8" s="23"/>
      <c r="J8" s="38"/>
      <c r="K8" s="26">
        <f t="shared" si="2"/>
        <v>720</v>
      </c>
      <c r="L8" s="26">
        <f t="shared" ref="L8" si="4">K8*60</f>
        <v>43200</v>
      </c>
      <c r="M8" s="26"/>
      <c r="N8" s="27">
        <f>(C8-B8)*24*60</f>
        <v>0</v>
      </c>
      <c r="O8" s="28"/>
      <c r="P8" s="29">
        <f t="shared" ref="P8" si="5">O8-N8*100%/L8</f>
        <v>0</v>
      </c>
      <c r="Q8" s="26">
        <v>2</v>
      </c>
      <c r="R8" s="30"/>
      <c r="S8" s="31">
        <f t="shared" si="0"/>
        <v>0</v>
      </c>
      <c r="T8" s="32">
        <v>1</v>
      </c>
      <c r="U8" s="33"/>
      <c r="V8" s="34"/>
      <c r="W8" s="35">
        <f>U8*V8</f>
        <v>0</v>
      </c>
    </row>
    <row r="9" spans="1:23" x14ac:dyDescent="0.25">
      <c r="A9" s="108" t="s">
        <v>199</v>
      </c>
      <c r="B9" s="108"/>
      <c r="C9" s="108"/>
      <c r="D9" s="108"/>
      <c r="E9" s="108"/>
      <c r="F9" s="108"/>
      <c r="G9" s="108"/>
      <c r="H9" s="108"/>
      <c r="I9" s="108"/>
      <c r="J9" s="108"/>
      <c r="K9" s="108"/>
      <c r="L9" s="108"/>
      <c r="M9" s="108"/>
      <c r="N9" s="108"/>
      <c r="O9" s="108"/>
      <c r="P9" s="108"/>
      <c r="Q9" s="108"/>
      <c r="R9" s="108"/>
      <c r="S9" s="108"/>
      <c r="T9" s="108"/>
      <c r="U9" s="108"/>
      <c r="V9" s="108"/>
      <c r="W9" s="39">
        <f>SUM(W5:W8)</f>
        <v>1494700</v>
      </c>
    </row>
    <row r="10" spans="1:23" x14ac:dyDescent="0.25">
      <c r="A10" s="108" t="s">
        <v>170</v>
      </c>
      <c r="B10" s="108"/>
      <c r="C10" s="108"/>
      <c r="D10" s="108"/>
      <c r="E10" s="108"/>
      <c r="F10" s="108"/>
      <c r="G10" s="108"/>
      <c r="H10" s="108"/>
      <c r="I10" s="108"/>
      <c r="J10" s="108"/>
      <c r="K10" s="108"/>
      <c r="L10" s="108"/>
      <c r="M10" s="108"/>
      <c r="N10" s="108"/>
      <c r="O10" s="108"/>
      <c r="P10" s="108"/>
      <c r="Q10" s="108"/>
      <c r="R10" s="108"/>
      <c r="S10" s="108"/>
      <c r="T10" s="108"/>
      <c r="U10" s="108"/>
      <c r="V10" s="108" t="s">
        <v>170</v>
      </c>
      <c r="W10" s="39">
        <f>+W9*19%</f>
        <v>283993</v>
      </c>
    </row>
    <row r="11" spans="1:23" x14ac:dyDescent="0.25">
      <c r="A11" s="108" t="s">
        <v>169</v>
      </c>
      <c r="B11" s="108"/>
      <c r="C11" s="108"/>
      <c r="D11" s="108"/>
      <c r="E11" s="108"/>
      <c r="F11" s="108"/>
      <c r="G11" s="108"/>
      <c r="H11" s="108"/>
      <c r="I11" s="108"/>
      <c r="J11" s="108"/>
      <c r="K11" s="108"/>
      <c r="L11" s="108"/>
      <c r="M11" s="108"/>
      <c r="N11" s="108"/>
      <c r="O11" s="108"/>
      <c r="P11" s="108"/>
      <c r="Q11" s="108"/>
      <c r="R11" s="108"/>
      <c r="S11" s="108"/>
      <c r="T11" s="108"/>
      <c r="U11" s="108"/>
      <c r="V11" s="108" t="s">
        <v>198</v>
      </c>
      <c r="W11" s="40">
        <f>+W9+W10</f>
        <v>1778693</v>
      </c>
    </row>
  </sheetData>
  <mergeCells count="20">
    <mergeCell ref="C2:C4"/>
    <mergeCell ref="D2:D4"/>
    <mergeCell ref="E2:E4"/>
    <mergeCell ref="F2:F4"/>
    <mergeCell ref="V3:W3"/>
    <mergeCell ref="A9:V9"/>
    <mergeCell ref="A10:V10"/>
    <mergeCell ref="A11:V11"/>
    <mergeCell ref="G2:G4"/>
    <mergeCell ref="H2:H4"/>
    <mergeCell ref="I2:I4"/>
    <mergeCell ref="J2:J4"/>
    <mergeCell ref="K2:R2"/>
    <mergeCell ref="S2:W2"/>
    <mergeCell ref="K3:N3"/>
    <mergeCell ref="O3:P3"/>
    <mergeCell ref="Q3:R3"/>
    <mergeCell ref="S3:U3"/>
    <mergeCell ref="A2:A4"/>
    <mergeCell ref="B2:B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
  <sheetViews>
    <sheetView workbookViewId="0">
      <selection activeCell="C4" sqref="C4"/>
    </sheetView>
  </sheetViews>
  <sheetFormatPr baseColWidth="10" defaultColWidth="11.42578125" defaultRowHeight="15" x14ac:dyDescent="0.25"/>
  <cols>
    <col min="2" max="2" width="69.42578125" customWidth="1"/>
    <col min="3" max="3" width="57" customWidth="1"/>
    <col min="4" max="4" width="65.140625" customWidth="1"/>
    <col min="6" max="6" width="13.42578125" bestFit="1" customWidth="1"/>
    <col min="7" max="7" width="40.85546875" customWidth="1"/>
  </cols>
  <sheetData>
    <row r="1" spans="1:9" ht="15.75" thickBot="1" x14ac:dyDescent="0.3">
      <c r="A1" s="125" t="s">
        <v>200</v>
      </c>
      <c r="B1" s="126"/>
      <c r="C1" s="126"/>
      <c r="D1" s="126"/>
      <c r="E1" s="126"/>
      <c r="F1" s="126"/>
      <c r="G1" s="126"/>
      <c r="H1" s="126"/>
      <c r="I1" s="127"/>
    </row>
    <row r="2" spans="1:9" x14ac:dyDescent="0.25">
      <c r="B2" s="52" t="s">
        <v>26</v>
      </c>
      <c r="C2" s="52" t="s">
        <v>35</v>
      </c>
      <c r="D2" s="52" t="s">
        <v>20</v>
      </c>
    </row>
    <row r="3" spans="1:9" x14ac:dyDescent="0.25">
      <c r="B3" s="122" t="s">
        <v>201</v>
      </c>
      <c r="C3" s="123"/>
      <c r="D3" s="124"/>
    </row>
    <row r="4" spans="1:9" ht="409.5" x14ac:dyDescent="0.25">
      <c r="B4" s="45" t="s">
        <v>202</v>
      </c>
      <c r="C4" s="47" t="s">
        <v>203</v>
      </c>
      <c r="D4" s="46" t="s">
        <v>204</v>
      </c>
      <c r="F4" s="43" t="s">
        <v>205</v>
      </c>
      <c r="G4" s="44" t="s">
        <v>206</v>
      </c>
    </row>
    <row r="5" spans="1:9" x14ac:dyDescent="0.25">
      <c r="B5" s="122" t="s">
        <v>195</v>
      </c>
      <c r="C5" s="123"/>
      <c r="D5" s="124"/>
    </row>
    <row r="6" spans="1:9" ht="375.75" thickBot="1" x14ac:dyDescent="0.3">
      <c r="B6" s="48" t="s">
        <v>207</v>
      </c>
      <c r="C6" s="49" t="s">
        <v>208</v>
      </c>
      <c r="D6" s="50" t="s">
        <v>209</v>
      </c>
      <c r="F6" s="42" t="s">
        <v>210</v>
      </c>
      <c r="G6" s="51" t="s">
        <v>211</v>
      </c>
    </row>
    <row r="7" spans="1:9" ht="15.75" thickBot="1" x14ac:dyDescent="0.3">
      <c r="A7" s="128" t="s">
        <v>212</v>
      </c>
      <c r="B7" s="129"/>
      <c r="C7" s="129"/>
      <c r="D7" s="129"/>
      <c r="E7" s="129"/>
      <c r="F7" s="129"/>
      <c r="G7" s="129"/>
      <c r="H7" s="130"/>
    </row>
    <row r="8" spans="1:9" x14ac:dyDescent="0.25">
      <c r="A8" s="41"/>
      <c r="B8" s="54" t="s">
        <v>213</v>
      </c>
      <c r="C8" s="41"/>
      <c r="D8" s="41"/>
      <c r="E8" s="41"/>
      <c r="F8" s="41"/>
      <c r="G8" s="41"/>
      <c r="H8" s="41"/>
    </row>
    <row r="9" spans="1:9" x14ac:dyDescent="0.25">
      <c r="B9" s="52" t="s">
        <v>26</v>
      </c>
    </row>
    <row r="10" spans="1:9" ht="135" x14ac:dyDescent="0.25">
      <c r="B10" s="53" t="s">
        <v>214</v>
      </c>
    </row>
    <row r="11" spans="1:9" x14ac:dyDescent="0.25">
      <c r="B11" s="55" t="s">
        <v>195</v>
      </c>
    </row>
    <row r="12" spans="1:9" ht="195" x14ac:dyDescent="0.25">
      <c r="B12" s="56" t="s">
        <v>215</v>
      </c>
    </row>
  </sheetData>
  <mergeCells count="4">
    <mergeCell ref="B3:D3"/>
    <mergeCell ref="B5:D5"/>
    <mergeCell ref="A1:I1"/>
    <mergeCell ref="A7:H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D8E2D59D613742A67BF39C49FDCE26" ma:contentTypeVersion="22522" ma:contentTypeDescription="Crear nuevo documento." ma:contentTypeScope="" ma:versionID="e92925032a5e4071ebf55463e6d7c3f2">
  <xsd:schema xmlns:xsd="http://www.w3.org/2001/XMLSchema" xmlns:xs="http://www.w3.org/2001/XMLSchema" xmlns:p="http://schemas.microsoft.com/office/2006/metadata/properties" xmlns:ns2="73608f37-8515-447a-862c-d324cbd4f911" xmlns:ns3="e409e05d-d6c9-421a-a6c6-bf71584c3d3d" xmlns:ns4="fdbafe5c-a4c4-4757-a646-b7ae03754418" targetNamespace="http://schemas.microsoft.com/office/2006/metadata/properties" ma:root="true" ma:fieldsID="720d10fcf045832ceb5e250381eee3bf" ns2:_="" ns3:_="" ns4:_="">
    <xsd:import namespace="73608f37-8515-447a-862c-d324cbd4f911"/>
    <xsd:import namespace="e409e05d-d6c9-421a-a6c6-bf71584c3d3d"/>
    <xsd:import namespace="fdbafe5c-a4c4-4757-a646-b7ae037544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4:_dlc_DocId" minOccurs="0"/>
                <xsd:element ref="ns4:_dlc_DocIdUrl" minOccurs="0"/>
                <xsd:element ref="ns4:_dlc_DocIdPersistI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608f37-8515-447a-862c-d324cbd4f9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63b8c75e-ec72-4c21-81ea-4ec031f757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09e05d-d6c9-421a-a6c6-bf71584c3d3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bafe5c-a4c4-4757-a646-b7ae03754418" elementFormDefault="qualified">
    <xsd:import namespace="http://schemas.microsoft.com/office/2006/documentManagement/types"/>
    <xsd:import namespace="http://schemas.microsoft.com/office/infopath/2007/PartnerControls"/>
    <xsd:element name="_dlc_DocId" ma:index="20" nillable="true" ma:displayName="Valor de Id. de documento" ma:description="El valor del identificador de documento asignado a este elemento." ma:internalName="_dlc_DocId" ma:readOnly="true">
      <xsd:simpleType>
        <xsd:restriction base="dms:Text"/>
      </xsd:simpleType>
    </xsd:element>
    <xsd:element name="_dlc_DocIdUrl" ma:index="2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e63cb280-6f38-4726-a369-ab50a06f7fd2}" ma:internalName="TaxCatchAll" ma:showField="CatchAllData" ma:web="fdbafe5c-a4c4-4757-a646-b7ae037544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fdbafe5c-a4c4-4757-a646-b7ae03754418" xsi:nil="true"/>
    <lcf76f155ced4ddcb4097134ff3c332f xmlns="73608f37-8515-447a-862c-d324cbd4f91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43EAC3-DB3B-485D-B868-A8FDF7621FCE}"/>
</file>

<file path=customXml/itemProps2.xml><?xml version="1.0" encoding="utf-8"?>
<ds:datastoreItem xmlns:ds="http://schemas.openxmlformats.org/officeDocument/2006/customXml" ds:itemID="{45CCD7CC-51E7-4478-A48D-A77AF4D60346}"/>
</file>

<file path=customXml/itemProps3.xml><?xml version="1.0" encoding="utf-8"?>
<ds:datastoreItem xmlns:ds="http://schemas.openxmlformats.org/officeDocument/2006/customXml" ds:itemID="{8180B808-A450-4AA2-A51A-989B3DE54871}"/>
</file>

<file path=customXml/itemProps4.xml><?xml version="1.0" encoding="utf-8"?>
<ds:datastoreItem xmlns:ds="http://schemas.openxmlformats.org/officeDocument/2006/customXml" ds:itemID="{D04BEC38-9420-44F5-888A-B84DA6C84DF4}"/>
</file>

<file path=docMetadata/LabelInfo.xml><?xml version="1.0" encoding="utf-8"?>
<clbl:labelList xmlns:clbl="http://schemas.microsoft.com/office/2020/mipLabelMetadata">
  <clbl:label id="{5964d9f2-aeb6-48d9-a53d-7ab5cb1d07e8}" enabled="0" method="" siteId="{5964d9f2-aeb6-48d9-a53d-7ab5cb1d07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DETALLE DE COSTO.ABR.2025</vt:lpstr>
      <vt:lpstr>SERVICIOS INSTALADOS Y PENDIENT</vt:lpstr>
      <vt:lpstr>Desc.ANS.ABR_2025</vt:lpstr>
      <vt:lpstr>Espec.ANS -AMP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Jaime Leonardo Pacheco Pacheco</dc:creator>
  <cp:keywords/>
  <dc:description/>
  <cp:lastModifiedBy>Jaime Leonardo Pacheco Pacheco</cp:lastModifiedBy>
  <cp:revision/>
  <dcterms:created xsi:type="dcterms:W3CDTF">2025-04-02T18:07:14Z</dcterms:created>
  <dcterms:modified xsi:type="dcterms:W3CDTF">2025-06-13T18:34:04Z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0x010100EFD8E2D59D613742A67BF39C49FDCE26</vt:lpwstr>
  </property>
</Properties>
</file>