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HP\Desktop\SECRETARIA DE EDUCACION BOYACA- LAURA GOMEZ\CONECTIVIDAD\REUNION PLANEACION\"/>
    </mc:Choice>
  </mc:AlternateContent>
  <xr:revisionPtr revIDLastSave="0" documentId="13_ncr:1_{74EFAD95-0605-43F7-98D3-69862DE162FF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Hoja1" sheetId="1" r:id="rId1"/>
  </sheets>
  <definedNames>
    <definedName name="_xlnm.Print_Area" localSheetId="0">Hoja1!$A$1:$I$79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49" i="1" l="1"/>
  <c r="H22" i="1"/>
  <c r="F22" i="1"/>
  <c r="K22" i="1"/>
  <c r="J34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50" i="1"/>
  <c r="K51" i="1"/>
  <c r="K52" i="1"/>
  <c r="K53" i="1"/>
  <c r="K54" i="1"/>
  <c r="K55" i="1"/>
  <c r="K56" i="1"/>
  <c r="K23" i="1"/>
  <c r="K24" i="1"/>
  <c r="K25" i="1"/>
  <c r="K26" i="1"/>
  <c r="K27" i="1"/>
  <c r="K28" i="1"/>
  <c r="K29" i="1"/>
  <c r="K30" i="1"/>
  <c r="K21" i="1"/>
  <c r="J52" i="1"/>
  <c r="H50" i="1"/>
  <c r="J49" i="1"/>
  <c r="J50" i="1"/>
  <c r="J51" i="1"/>
  <c r="J53" i="1"/>
  <c r="J54" i="1"/>
  <c r="J55" i="1"/>
  <c r="J48" i="1"/>
  <c r="J47" i="1"/>
  <c r="I56" i="1"/>
  <c r="H56" i="1"/>
  <c r="J56" i="1" s="1"/>
  <c r="H26" i="1"/>
  <c r="H27" i="1"/>
  <c r="H28" i="1"/>
  <c r="H29" i="1"/>
  <c r="H38" i="1"/>
  <c r="I38" i="1" s="1"/>
  <c r="H39" i="1"/>
  <c r="H40" i="1"/>
  <c r="I40" i="1" s="1"/>
  <c r="H41" i="1"/>
  <c r="I41" i="1" s="1"/>
  <c r="F21" i="1"/>
  <c r="H21" i="1" s="1"/>
  <c r="F24" i="1"/>
  <c r="H24" i="1" s="1"/>
  <c r="F23" i="1"/>
  <c r="H23" i="1" s="1"/>
  <c r="F34" i="1"/>
  <c r="H34" i="1" s="1"/>
  <c r="F35" i="1"/>
  <c r="H35" i="1" s="1"/>
  <c r="F36" i="1"/>
  <c r="H36" i="1" s="1"/>
  <c r="F37" i="1"/>
  <c r="H37" i="1" s="1"/>
  <c r="F33" i="1"/>
  <c r="H33" i="1" s="1"/>
  <c r="F25" i="1"/>
  <c r="H25" i="1" s="1"/>
  <c r="G55" i="1"/>
  <c r="G54" i="1"/>
  <c r="G53" i="1"/>
  <c r="G52" i="1"/>
  <c r="G48" i="1"/>
  <c r="G49" i="1"/>
  <c r="G50" i="1"/>
  <c r="G51" i="1"/>
  <c r="G47" i="1"/>
  <c r="E48" i="1"/>
  <c r="F48" i="1" s="1"/>
  <c r="E49" i="1"/>
  <c r="F49" i="1" s="1"/>
  <c r="E50" i="1"/>
  <c r="F50" i="1" s="1"/>
  <c r="E51" i="1"/>
  <c r="F51" i="1" s="1"/>
  <c r="E47" i="1"/>
  <c r="F47" i="1" s="1"/>
  <c r="I36" i="1" l="1"/>
  <c r="J36" i="1" s="1"/>
  <c r="I37" i="1"/>
  <c r="J37" i="1" s="1"/>
  <c r="I39" i="1"/>
  <c r="J39" i="1" s="1"/>
  <c r="I35" i="1"/>
  <c r="J35" i="1" s="1"/>
  <c r="I34" i="1"/>
  <c r="J38" i="1"/>
  <c r="J40" i="1"/>
  <c r="J41" i="1"/>
  <c r="H47" i="1"/>
  <c r="H42" i="1"/>
  <c r="I33" i="1"/>
  <c r="J33" i="1" s="1"/>
  <c r="I42" i="1" l="1"/>
  <c r="J42" i="1" s="1"/>
  <c r="J43" i="1" l="1"/>
  <c r="I21" i="1"/>
  <c r="J21" i="1" s="1"/>
  <c r="I22" i="1" l="1"/>
  <c r="J22" i="1" s="1"/>
  <c r="H48" i="1"/>
  <c r="I25" i="1"/>
  <c r="J25" i="1" s="1"/>
  <c r="H51" i="1"/>
  <c r="I23" i="1"/>
  <c r="J23" i="1" s="1"/>
  <c r="H49" i="1"/>
  <c r="I29" i="1"/>
  <c r="H55" i="1"/>
  <c r="I28" i="1"/>
  <c r="H54" i="1"/>
  <c r="I27" i="1"/>
  <c r="H53" i="1"/>
  <c r="I24" i="1"/>
  <c r="J24" i="1" s="1"/>
  <c r="I47" i="1"/>
  <c r="I26" i="1"/>
  <c r="H52" i="1"/>
  <c r="H30" i="1"/>
  <c r="I55" i="1" l="1"/>
  <c r="J29" i="1"/>
  <c r="I54" i="1"/>
  <c r="J28" i="1"/>
  <c r="I52" i="1"/>
  <c r="J26" i="1"/>
  <c r="I53" i="1"/>
  <c r="J27" i="1"/>
  <c r="I30" i="1"/>
  <c r="J30" i="1" s="1"/>
  <c r="I50" i="1"/>
  <c r="I49" i="1"/>
  <c r="I51" i="1"/>
  <c r="I48" i="1"/>
</calcChain>
</file>

<file path=xl/sharedStrings.xml><?xml version="1.0" encoding="utf-8"?>
<sst xmlns="http://schemas.openxmlformats.org/spreadsheetml/2006/main" count="95" uniqueCount="47">
  <si>
    <t>FORMATO</t>
  </si>
  <si>
    <t xml:space="preserve">1.  METODOLOGIA </t>
  </si>
  <si>
    <t>1.1.   NORMAS ESPECIALES QUE APLICAN SOBRE LA MATERIA</t>
  </si>
  <si>
    <t>ANÁLISIS DE PRECIOS DE MERCADO</t>
  </si>
  <si>
    <t>1.1.  DOCUMENTOS SOPORTE</t>
  </si>
  <si>
    <t xml:space="preserve">2.  COMPARATIVO </t>
  </si>
  <si>
    <t>4. FICHAS TECNICAS</t>
  </si>
  <si>
    <t>ANCHO DE BANDA</t>
  </si>
  <si>
    <t>NUMERO DE SEDES</t>
  </si>
  <si>
    <t>VALOR
MENSUAL
SERVICIO
POR SEDE
(SIN IVA)</t>
  </si>
  <si>
    <t>IVA 19%</t>
  </si>
  <si>
    <t>Análisis realizado por: Oficina Asesora para la Gestion Estrategica</t>
  </si>
  <si>
    <t>Dependencia: Secretaria de Educacion</t>
  </si>
  <si>
    <t>Se anexan la cotizaciones</t>
  </si>
  <si>
    <t>Jefe Oficina Asesora para la Gestión Estrategica</t>
  </si>
  <si>
    <t>Secretario de Educacion</t>
  </si>
  <si>
    <t>Reviso: Angela Cardenas</t>
  </si>
  <si>
    <t xml:space="preserve">Profesional Universitario </t>
  </si>
  <si>
    <t>Profesional Externo</t>
  </si>
  <si>
    <t xml:space="preserve">VALOR INSTALACIÓN POR SEDE (SIN IVA) </t>
  </si>
  <si>
    <t>SUBTOTAL</t>
  </si>
  <si>
    <t>MESES DE  SERVICIO</t>
  </si>
  <si>
    <t>Gestión de seguridad – Firewall virtual de nueva generación (NGFW) – Departamento – Bronce - Rol de Firewall - 500Mbps – hosting virtual – Sesiones concurrentes - 64000</t>
  </si>
  <si>
    <t>N/A</t>
  </si>
  <si>
    <t>TOTAL</t>
  </si>
  <si>
    <t>Valor total antes del IVA</t>
  </si>
  <si>
    <t>EDILSON NIÑO SALAMANCA</t>
  </si>
  <si>
    <t xml:space="preserve">Lineamiento Tecnico de Conectividad Escolar 2024 </t>
  </si>
  <si>
    <t xml:space="preserve">Que la fuente de referencia para la definición de precios fue cotizaciones del mercado presentada por TEKCOM Y FAST NET </t>
  </si>
  <si>
    <t>PROPUESTA FASTNET</t>
  </si>
  <si>
    <t>Fecha: 11 DE FEBRERO DE 2026</t>
  </si>
  <si>
    <t xml:space="preserve">PROPUESTA TEKCOM </t>
  </si>
  <si>
    <t>Enlaces de Conectividad Terrestre - Enlaces Dedicados a Internet - Zona 2 - Bronce - Alta - 50Mbps - 50Mbps - Re-uso: 1:1 - Simétrico - Mes - CANTIDAD: 13</t>
  </si>
  <si>
    <t>Enlaces de Conectividad Terrestre - Enlaces Dedicados a Internet - Zona 3 - Bronce - Alta - 20Mbps - 20Mbps - Re-uso: 1:1 - Simétrico - Mes - CANTIDAD: 23</t>
  </si>
  <si>
    <t>Enlaces de Conectividad Terrestre - Enlaces Dedicados a Internet - Zona 3 - Bronce - Alta - 50Mbps - 50Mbps - Re-uso: 1:1 - Simétrico - Mes - CANTIDAD: 104</t>
  </si>
  <si>
    <t>Enlaces de Conectividad Terrestre - Enlaces Dedicados a Internet - Zona 4 - Bronce - Alta - 20Mbps - 20Mbps - Re-uso: 1:1 - Simétrico - Mes - CANTIDAD: 31</t>
  </si>
  <si>
    <t>Enlaces de Conectividad Terrestre - Enlaces Dedicados a Internet - Zona 4 - Bronce - Alta - 50Mbps - 50Mbps - Re-uso: 1:1 - Simétrico - Mes - CANTIDAD: 129</t>
  </si>
  <si>
    <t>Servicios Complementarios - Access Point - Estandar - Zona 2 - Bronce - Indoor - Ficha técnica - Ficha técnica - Hasta 64 Usuarios - Gestionado por el Proveedor - Mensual - CANTIDAD: 13</t>
  </si>
  <si>
    <t>Servicios Complementarios - Access Point - Estandar - Zona 3 - Bronce - Indoor - Ficha técnica - Ficha técnica - Hasta 64 Usuarios - Gestionado por el Proveedor - Mensual - CANTIDAD: 127</t>
  </si>
  <si>
    <t>Servicios Complementarios - Access Point - Estandar - Zona 4 - Bronce - Indoor - Ficha técnica - Ficha técnica - Hasta 64 Usuarios - Gestionado por el Proveedor - Mensual - CANTIDAD: 160</t>
  </si>
  <si>
    <t xml:space="preserve">PROMEDIO DE LAS PROPUESTAS </t>
  </si>
  <si>
    <t>Proyecto: Laura Lizeth Gómez Barrera</t>
  </si>
  <si>
    <t xml:space="preserve">VoBo LOURDES MARCELA BLANCO PEDROZO </t>
  </si>
  <si>
    <t>VALOR TOTAL  INSTALACION SEDES</t>
  </si>
  <si>
    <t>VALOR TOTAL INSTALACIONES POR SEDE</t>
  </si>
  <si>
    <t>G</t>
  </si>
  <si>
    <t>Se solicitaron propuestas y/o cotizaciones en el mercado laboral, las cuales se presentaron 2 oferentes que atendieron lo frecido, se realizo un analisis de mercado precios  y se promediaron dichas cotizaciones dando como valor promedio $1.555.729.443,34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</si>
</sst>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\ #,##0;[Red]\-&quot;$&quot;\ #,##0"/>
    <numFmt numFmtId="8" formatCode="&quot;$&quot;\ #,##0.00;[Red]\-&quot;$&quot;\ #,##0.00"/>
    <numFmt numFmtId="44" formatCode="_-&quot;$&quot;\ * #,##0.00_-;\-&quot;$&quot;\ * #,##0.00_-;_-&quot;$&quot;\ * &quot;-&quot;??_-;_-@_-"/>
    <numFmt numFmtId="164" formatCode="&quot;$&quot;\ #,##0.00_);[Red]\(&quot;$&quot;\ #,##0.00\)"/>
    <numFmt numFmtId="165" formatCode="_(&quot;$&quot;\ * #,##0.00_);_(&quot;$&quot;\ * \(#,##0.00\);_(&quot;$&quot;\ * &quot;-&quot;??_);_(@_)"/>
    <numFmt numFmtId="166" formatCode="&quot;$&quot;\ #,##0.00"/>
  </numFmts>
  <fonts count="6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Amasis MT Pro Light"/>
      <family val="1"/>
    </font>
    <font>
      <sz val="12"/>
      <color theme="1"/>
      <name val="Amasis MT Pro Light"/>
      <family val="1"/>
    </font>
    <font>
      <sz val="12"/>
      <color rgb="FF000000"/>
      <name val="Amasis MT Pro Light"/>
      <family val="1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rgb="FFBFBFBF"/>
      </right>
      <top/>
      <bottom style="medium">
        <color rgb="FFBFBFBF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rgb="FFBFBFBF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66">
    <xf numFmtId="0" fontId="0" fillId="0" borderId="0" xfId="0"/>
    <xf numFmtId="0" fontId="5" fillId="0" borderId="16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8" fontId="5" fillId="0" borderId="17" xfId="0" applyNumberFormat="1" applyFont="1" applyFill="1" applyBorder="1" applyAlignment="1">
      <alignment horizontal="center" vertical="center" wrapText="1"/>
    </xf>
    <xf numFmtId="8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166" fontId="3" fillId="0" borderId="1" xfId="1" applyNumberFormat="1" applyFont="1" applyFill="1" applyBorder="1" applyAlignment="1">
      <alignment vertical="center" wrapText="1"/>
    </xf>
    <xf numFmtId="166" fontId="3" fillId="0" borderId="1" xfId="1" applyNumberFormat="1" applyFont="1" applyFill="1" applyBorder="1" applyAlignment="1">
      <alignment vertical="center"/>
    </xf>
    <xf numFmtId="6" fontId="4" fillId="0" borderId="1" xfId="0" applyNumberFormat="1" applyFont="1" applyFill="1" applyBorder="1" applyAlignment="1">
      <alignment horizontal="center" vertical="center" wrapText="1"/>
    </xf>
    <xf numFmtId="44" fontId="4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/>
    <xf numFmtId="0" fontId="4" fillId="0" borderId="0" xfId="0" applyFont="1" applyFill="1" applyBorder="1" applyAlignment="1">
      <alignment vertical="center" wrapText="1"/>
    </xf>
    <xf numFmtId="0" fontId="4" fillId="0" borderId="0" xfId="0" applyFont="1" applyFill="1" applyBorder="1"/>
    <xf numFmtId="0" fontId="3" fillId="0" borderId="0" xfId="0" applyFont="1" applyFill="1"/>
    <xf numFmtId="0" fontId="4" fillId="0" borderId="0" xfId="0" applyFont="1" applyFill="1" applyAlignment="1">
      <alignment vertical="center"/>
    </xf>
    <xf numFmtId="8" fontId="5" fillId="0" borderId="19" xfId="0" applyNumberFormat="1" applyFont="1" applyFill="1" applyBorder="1" applyAlignment="1">
      <alignment horizontal="center" vertical="center" wrapText="1"/>
    </xf>
    <xf numFmtId="165" fontId="4" fillId="0" borderId="0" xfId="0" applyNumberFormat="1" applyFont="1" applyFill="1"/>
    <xf numFmtId="8" fontId="5" fillId="0" borderId="20" xfId="0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vertical="center" wrapText="1"/>
    </xf>
    <xf numFmtId="0" fontId="4" fillId="0" borderId="7" xfId="0" applyFont="1" applyFill="1" applyBorder="1" applyAlignment="1">
      <alignment vertical="center" wrapText="1"/>
    </xf>
    <xf numFmtId="0" fontId="4" fillId="0" borderId="7" xfId="0" applyFont="1" applyFill="1" applyBorder="1" applyAlignment="1">
      <alignment horizontal="center" vertical="center" wrapText="1"/>
    </xf>
    <xf numFmtId="165" fontId="4" fillId="0" borderId="7" xfId="1" applyFont="1" applyFill="1" applyBorder="1" applyAlignment="1">
      <alignment vertical="center" wrapText="1"/>
    </xf>
    <xf numFmtId="165" fontId="4" fillId="0" borderId="7" xfId="1" applyFont="1" applyFill="1" applyBorder="1"/>
    <xf numFmtId="166" fontId="4" fillId="0" borderId="8" xfId="1" applyNumberFormat="1" applyFont="1" applyFill="1" applyBorder="1"/>
    <xf numFmtId="0" fontId="4" fillId="0" borderId="5" xfId="0" applyFont="1" applyFill="1" applyBorder="1" applyAlignment="1">
      <alignment vertical="center" wrapText="1"/>
    </xf>
    <xf numFmtId="0" fontId="4" fillId="0" borderId="4" xfId="0" applyFont="1" applyFill="1" applyBorder="1" applyAlignment="1">
      <alignment horizontal="center" vertical="center" wrapText="1"/>
    </xf>
    <xf numFmtId="166" fontId="4" fillId="0" borderId="4" xfId="1" applyNumberFormat="1" applyFont="1" applyFill="1" applyBorder="1" applyAlignment="1">
      <alignment vertical="center" wrapText="1"/>
    </xf>
    <xf numFmtId="166" fontId="4" fillId="0" borderId="7" xfId="1" applyNumberFormat="1" applyFont="1" applyFill="1" applyBorder="1" applyAlignment="1">
      <alignment vertical="center"/>
    </xf>
    <xf numFmtId="166" fontId="4" fillId="0" borderId="8" xfId="1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4" fontId="4" fillId="0" borderId="0" xfId="0" applyNumberFormat="1" applyFont="1" applyFill="1" applyBorder="1" applyAlignment="1">
      <alignment vertical="center" wrapText="1"/>
    </xf>
    <xf numFmtId="164" fontId="3" fillId="0" borderId="0" xfId="1" applyNumberFormat="1" applyFont="1" applyFill="1" applyBorder="1" applyAlignment="1">
      <alignment horizontal="center"/>
    </xf>
    <xf numFmtId="165" fontId="3" fillId="0" borderId="0" xfId="1" applyFont="1" applyFill="1" applyBorder="1" applyAlignment="1">
      <alignment horizontal="center"/>
    </xf>
    <xf numFmtId="166" fontId="4" fillId="0" borderId="0" xfId="0" applyNumberFormat="1" applyFont="1" applyFill="1"/>
    <xf numFmtId="0" fontId="4" fillId="0" borderId="0" xfId="0" applyFont="1" applyFill="1" applyAlignment="1">
      <alignment wrapText="1"/>
    </xf>
    <xf numFmtId="165" fontId="4" fillId="0" borderId="0" xfId="1" applyFont="1" applyFill="1" applyAlignment="1">
      <alignment wrapText="1"/>
    </xf>
    <xf numFmtId="8" fontId="4" fillId="0" borderId="1" xfId="0" applyNumberFormat="1" applyFont="1" applyFill="1" applyBorder="1" applyAlignment="1">
      <alignment vertical="center"/>
    </xf>
    <xf numFmtId="8" fontId="4" fillId="0" borderId="1" xfId="0" applyNumberFormat="1" applyFont="1" applyFill="1" applyBorder="1"/>
    <xf numFmtId="0" fontId="3" fillId="0" borderId="1" xfId="0" applyFont="1" applyFill="1" applyBorder="1"/>
    <xf numFmtId="0" fontId="3" fillId="0" borderId="1" xfId="0" applyFont="1" applyFill="1" applyBorder="1" applyAlignment="1">
      <alignment horizontal="center"/>
    </xf>
    <xf numFmtId="8" fontId="3" fillId="0" borderId="1" xfId="0" applyNumberFormat="1" applyFont="1" applyFill="1" applyBorder="1" applyAlignment="1">
      <alignment horizontal="center"/>
    </xf>
    <xf numFmtId="8" fontId="3" fillId="0" borderId="1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horizontal="left" vertical="center" wrapText="1"/>
    </xf>
    <xf numFmtId="8" fontId="5" fillId="0" borderId="15" xfId="0" applyNumberFormat="1" applyFont="1" applyFill="1" applyBorder="1"/>
    <xf numFmtId="8" fontId="5" fillId="0" borderId="21" xfId="0" applyNumberFormat="1" applyFont="1" applyFill="1" applyBorder="1" applyAlignment="1">
      <alignment horizontal="center" vertical="center" wrapText="1"/>
    </xf>
    <xf numFmtId="8" fontId="5" fillId="0" borderId="1" xfId="0" applyNumberFormat="1" applyFont="1" applyFill="1" applyBorder="1" applyAlignment="1">
      <alignment horizontal="center" vertical="center" wrapText="1"/>
    </xf>
    <xf numFmtId="8" fontId="4" fillId="0" borderId="0" xfId="0" applyNumberFormat="1" applyFont="1" applyFill="1"/>
    <xf numFmtId="0" fontId="4" fillId="0" borderId="0" xfId="0" applyFont="1" applyFill="1" applyAlignment="1">
      <alignment horizontal="left" wrapText="1"/>
    </xf>
    <xf numFmtId="0" fontId="4" fillId="0" borderId="0" xfId="0" applyFont="1" applyFill="1" applyAlignment="1">
      <alignment horizontal="left" vertical="center" wrapText="1"/>
    </xf>
    <xf numFmtId="3" fontId="3" fillId="0" borderId="9" xfId="0" applyNumberFormat="1" applyFont="1" applyFill="1" applyBorder="1" applyAlignment="1">
      <alignment horizontal="center" vertical="center"/>
    </xf>
    <xf numFmtId="3" fontId="3" fillId="0" borderId="10" xfId="0" applyNumberFormat="1" applyFont="1" applyFill="1" applyBorder="1" applyAlignment="1">
      <alignment horizontal="center" vertical="center"/>
    </xf>
    <xf numFmtId="3" fontId="3" fillId="0" borderId="11" xfId="0" applyNumberFormat="1" applyFont="1" applyFill="1" applyBorder="1" applyAlignment="1">
      <alignment horizontal="center" vertical="center"/>
    </xf>
    <xf numFmtId="3" fontId="3" fillId="0" borderId="12" xfId="0" applyNumberFormat="1" applyFont="1" applyFill="1" applyBorder="1" applyAlignment="1">
      <alignment horizontal="center" vertical="center"/>
    </xf>
    <xf numFmtId="3" fontId="3" fillId="0" borderId="13" xfId="0" applyNumberFormat="1" applyFont="1" applyFill="1" applyBorder="1" applyAlignment="1">
      <alignment horizontal="center" vertical="center"/>
    </xf>
    <xf numFmtId="3" fontId="3" fillId="0" borderId="14" xfId="0" applyNumberFormat="1" applyFont="1" applyFill="1" applyBorder="1" applyAlignment="1">
      <alignment horizontal="center" vertical="center"/>
    </xf>
    <xf numFmtId="3" fontId="3" fillId="0" borderId="2" xfId="0" applyNumberFormat="1" applyFont="1" applyFill="1" applyBorder="1" applyAlignment="1">
      <alignment horizontal="center" vertical="center"/>
    </xf>
    <xf numFmtId="3" fontId="3" fillId="0" borderId="3" xfId="0" applyNumberFormat="1" applyFont="1" applyFill="1" applyBorder="1" applyAlignment="1">
      <alignment horizontal="center" vertical="center"/>
    </xf>
    <xf numFmtId="3" fontId="3" fillId="0" borderId="15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left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Border="1" applyAlignment="1">
      <alignment horizontal="left" vertical="center" wrapText="1"/>
    </xf>
    <xf numFmtId="3" fontId="3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279120</xdr:colOff>
      <xdr:row>0</xdr:row>
      <xdr:rowOff>50800</xdr:rowOff>
    </xdr:from>
    <xdr:to>
      <xdr:col>0</xdr:col>
      <xdr:colOff>2280689</xdr:colOff>
      <xdr:row>1</xdr:row>
      <xdr:rowOff>348901</xdr:rowOff>
    </xdr:to>
    <xdr:pic>
      <xdr:nvPicPr>
        <xdr:cNvPr id="2" name="2 Imagen" descr="C:\Users\Ivan\AppData\Local\Temp\Rar$DI08.375\logo gobernacion-0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9120" y="50800"/>
          <a:ext cx="2001569" cy="6609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476250</xdr:colOff>
      <xdr:row>74</xdr:row>
      <xdr:rowOff>206375</xdr:rowOff>
    </xdr:from>
    <xdr:to>
      <xdr:col>0</xdr:col>
      <xdr:colOff>1651003</xdr:colOff>
      <xdr:row>77</xdr:row>
      <xdr:rowOff>160973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EB61878-3ADC-4979-B2FC-0051545D00EA}"/>
            </a:ext>
          </a:extLst>
        </xdr:cNvPr>
        <xdr:cNvPicPr/>
      </xdr:nvPicPr>
      <xdr:blipFill>
        <a:blip xmlns:r="http://schemas.openxmlformats.org/officeDocument/2006/relationships" r:embed="rId2">
          <a:alphaModFix amt="7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>
          <a:off x="760890" y="45848110"/>
          <a:ext cx="605473" cy="11747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9"/>
  <sheetViews>
    <sheetView showGridLines="0" tabSelected="1" showWhiteSpace="0" topLeftCell="A52" zoomScale="60" zoomScaleNormal="60" zoomScalePageLayoutView="55" workbookViewId="0">
      <selection activeCell="A58" sqref="A58:I59"/>
    </sheetView>
  </sheetViews>
  <sheetFormatPr baseColWidth="10" defaultRowHeight="16.5" x14ac:dyDescent="0.3"/>
  <cols>
    <col min="1" max="1" width="37" style="13" customWidth="1"/>
    <col min="2" max="2" width="18.625" style="13" customWidth="1"/>
    <col min="3" max="3" width="15.5" style="13" customWidth="1"/>
    <col min="4" max="4" width="13.125" style="13" customWidth="1"/>
    <col min="5" max="6" width="24.625" style="13" customWidth="1"/>
    <col min="7" max="7" width="23.625" style="13" customWidth="1"/>
    <col min="8" max="8" width="32.875" style="13" customWidth="1"/>
    <col min="9" max="9" width="33" style="13" customWidth="1"/>
    <col min="10" max="10" width="29.625" style="13" customWidth="1"/>
    <col min="11" max="11" width="20.375" style="13" customWidth="1"/>
    <col min="12" max="16384" width="11" style="13"/>
  </cols>
  <sheetData>
    <row r="1" spans="1:9" ht="28.9" customHeight="1" x14ac:dyDescent="0.3">
      <c r="A1" s="64"/>
      <c r="B1" s="52" t="s">
        <v>0</v>
      </c>
      <c r="C1" s="53"/>
      <c r="D1" s="53"/>
      <c r="E1" s="53"/>
      <c r="F1" s="53"/>
      <c r="G1" s="53"/>
      <c r="H1" s="53"/>
      <c r="I1" s="54"/>
    </row>
    <row r="2" spans="1:9" ht="31.9" customHeight="1" x14ac:dyDescent="0.3">
      <c r="A2" s="64"/>
      <c r="B2" s="55"/>
      <c r="C2" s="56"/>
      <c r="D2" s="56"/>
      <c r="E2" s="56"/>
      <c r="F2" s="56"/>
      <c r="G2" s="56"/>
      <c r="H2" s="56"/>
      <c r="I2" s="57"/>
    </row>
    <row r="3" spans="1:9" ht="25.15" customHeight="1" x14ac:dyDescent="0.3">
      <c r="A3" s="58" t="s">
        <v>3</v>
      </c>
      <c r="B3" s="59"/>
      <c r="C3" s="59"/>
      <c r="D3" s="59"/>
      <c r="E3" s="59"/>
      <c r="F3" s="59"/>
      <c r="G3" s="59"/>
      <c r="H3" s="59"/>
      <c r="I3" s="60"/>
    </row>
    <row r="5" spans="1:9" ht="28.9" customHeight="1" x14ac:dyDescent="0.3">
      <c r="A5" s="63" t="s">
        <v>30</v>
      </c>
      <c r="B5" s="63"/>
      <c r="C5" s="63"/>
      <c r="D5" s="63"/>
      <c r="E5" s="63"/>
      <c r="F5" s="45"/>
      <c r="G5" s="65" t="s">
        <v>11</v>
      </c>
      <c r="H5" s="65"/>
      <c r="I5" s="65"/>
    </row>
    <row r="6" spans="1:9" ht="33" customHeight="1" x14ac:dyDescent="0.3">
      <c r="A6" s="63" t="s">
        <v>12</v>
      </c>
      <c r="B6" s="63"/>
      <c r="C6" s="14"/>
      <c r="D6" s="14"/>
      <c r="E6" s="15"/>
      <c r="F6" s="15"/>
      <c r="G6" s="15"/>
      <c r="H6" s="15"/>
      <c r="I6" s="15"/>
    </row>
    <row r="8" spans="1:9" ht="25.9" customHeight="1" x14ac:dyDescent="0.3">
      <c r="A8" s="62" t="s">
        <v>1</v>
      </c>
      <c r="B8" s="62"/>
      <c r="C8" s="62"/>
      <c r="D8" s="62"/>
      <c r="E8" s="62"/>
      <c r="F8" s="62"/>
      <c r="G8" s="62"/>
      <c r="H8" s="62"/>
      <c r="I8" s="62"/>
    </row>
    <row r="10" spans="1:9" x14ac:dyDescent="0.3">
      <c r="A10" s="16" t="s">
        <v>2</v>
      </c>
    </row>
    <row r="12" spans="1:9" ht="15.75" customHeight="1" x14ac:dyDescent="0.3">
      <c r="A12" s="17" t="s">
        <v>27</v>
      </c>
      <c r="B12" s="17"/>
      <c r="C12" s="17"/>
      <c r="D12" s="17"/>
      <c r="E12" s="17"/>
      <c r="F12" s="17"/>
      <c r="G12" s="17"/>
      <c r="H12" s="17"/>
      <c r="I12" s="17"/>
    </row>
    <row r="13" spans="1:9" x14ac:dyDescent="0.3">
      <c r="A13" s="17"/>
      <c r="B13" s="17"/>
      <c r="C13" s="17"/>
      <c r="D13" s="17"/>
      <c r="E13" s="17"/>
      <c r="F13" s="17"/>
      <c r="G13" s="17"/>
      <c r="H13" s="17"/>
      <c r="I13" s="17"/>
    </row>
    <row r="14" spans="1:9" x14ac:dyDescent="0.3">
      <c r="A14" s="62" t="s">
        <v>4</v>
      </c>
      <c r="B14" s="62"/>
      <c r="C14" s="62"/>
      <c r="D14" s="62"/>
      <c r="E14" s="62"/>
      <c r="F14" s="62"/>
      <c r="G14" s="62"/>
      <c r="H14" s="62"/>
      <c r="I14" s="62"/>
    </row>
    <row r="15" spans="1:9" ht="15.75" customHeight="1" x14ac:dyDescent="0.3">
      <c r="A15" s="51" t="s">
        <v>28</v>
      </c>
      <c r="B15" s="51"/>
      <c r="C15" s="51"/>
      <c r="D15" s="51"/>
      <c r="E15" s="51"/>
      <c r="F15" s="51"/>
      <c r="G15" s="51"/>
      <c r="H15" s="51"/>
      <c r="I15" s="51"/>
    </row>
    <row r="16" spans="1:9" ht="28.5" customHeight="1" x14ac:dyDescent="0.3">
      <c r="A16" s="51"/>
      <c r="B16" s="51"/>
      <c r="C16" s="51"/>
      <c r="D16" s="51"/>
      <c r="E16" s="51"/>
      <c r="F16" s="51"/>
      <c r="G16" s="51"/>
      <c r="H16" s="51"/>
      <c r="I16" s="51"/>
    </row>
    <row r="17" spans="1:11" x14ac:dyDescent="0.3">
      <c r="A17" s="17"/>
      <c r="B17" s="17"/>
      <c r="C17" s="17"/>
      <c r="D17" s="17"/>
      <c r="E17" s="17"/>
      <c r="F17" s="17"/>
      <c r="G17" s="17"/>
      <c r="H17" s="17"/>
      <c r="I17" s="17"/>
    </row>
    <row r="18" spans="1:11" ht="25.9" customHeight="1" x14ac:dyDescent="0.3">
      <c r="A18" s="62" t="s">
        <v>5</v>
      </c>
      <c r="B18" s="62"/>
      <c r="C18" s="62"/>
      <c r="D18" s="62"/>
      <c r="E18" s="62"/>
      <c r="F18" s="62"/>
      <c r="G18" s="62"/>
      <c r="H18" s="62"/>
      <c r="I18" s="62"/>
    </row>
    <row r="20" spans="1:11" ht="82.5" x14ac:dyDescent="0.3">
      <c r="A20" s="4" t="s">
        <v>31</v>
      </c>
      <c r="B20" s="4" t="s">
        <v>7</v>
      </c>
      <c r="C20" s="4" t="s">
        <v>8</v>
      </c>
      <c r="D20" s="4" t="s">
        <v>21</v>
      </c>
      <c r="E20" s="4" t="s">
        <v>19</v>
      </c>
      <c r="F20" s="4" t="s">
        <v>43</v>
      </c>
      <c r="G20" s="4" t="s">
        <v>9</v>
      </c>
      <c r="H20" s="4" t="s">
        <v>25</v>
      </c>
      <c r="I20" s="4" t="s">
        <v>10</v>
      </c>
      <c r="J20" s="42" t="s">
        <v>24</v>
      </c>
    </row>
    <row r="21" spans="1:11" ht="66.75" thickBot="1" x14ac:dyDescent="0.35">
      <c r="A21" s="1" t="s">
        <v>32</v>
      </c>
      <c r="B21" s="4">
        <v>50</v>
      </c>
      <c r="C21" s="4">
        <v>13</v>
      </c>
      <c r="D21" s="4">
        <v>7.5</v>
      </c>
      <c r="E21" s="5">
        <v>320000</v>
      </c>
      <c r="F21" s="18">
        <f>(E21*C21)</f>
        <v>4160000</v>
      </c>
      <c r="G21" s="18">
        <v>558000</v>
      </c>
      <c r="H21" s="6">
        <f>((G21*D21*C21)+F21)</f>
        <v>58565000</v>
      </c>
      <c r="I21" s="6">
        <f>H21*19%</f>
        <v>11127350</v>
      </c>
      <c r="J21" s="39">
        <f>SUM(H21+I21)</f>
        <v>69692350</v>
      </c>
      <c r="K21" s="49">
        <f>J21/C21</f>
        <v>5360950</v>
      </c>
    </row>
    <row r="22" spans="1:11" ht="66.75" thickBot="1" x14ac:dyDescent="0.35">
      <c r="A22" s="1" t="s">
        <v>33</v>
      </c>
      <c r="B22" s="4">
        <v>20</v>
      </c>
      <c r="C22" s="4">
        <v>23</v>
      </c>
      <c r="D22" s="4">
        <v>7.5</v>
      </c>
      <c r="E22" s="5">
        <v>320000</v>
      </c>
      <c r="F22" s="18">
        <f>(E22*C22)+19%</f>
        <v>7360000.1900000004</v>
      </c>
      <c r="G22" s="18">
        <v>504800</v>
      </c>
      <c r="H22" s="6">
        <f>((G22*D22*C22)+F22)</f>
        <v>94438000.189999998</v>
      </c>
      <c r="I22" s="6">
        <f t="shared" ref="I22:I24" si="0">H22*19%</f>
        <v>17943220.0361</v>
      </c>
      <c r="J22" s="39">
        <f t="shared" ref="J22:J25" si="1">SUM(H22+I22)</f>
        <v>112381220.2261</v>
      </c>
      <c r="K22" s="49">
        <f>J22/C22</f>
        <v>4886140.0098304348</v>
      </c>
    </row>
    <row r="23" spans="1:11" ht="66.75" thickBot="1" x14ac:dyDescent="0.35">
      <c r="A23" s="1" t="s">
        <v>34</v>
      </c>
      <c r="B23" s="4">
        <v>50</v>
      </c>
      <c r="C23" s="4">
        <v>104</v>
      </c>
      <c r="D23" s="4">
        <v>7.5</v>
      </c>
      <c r="E23" s="5">
        <v>320000</v>
      </c>
      <c r="F23" s="18">
        <f>(E23*C23)+19%</f>
        <v>33280000.190000001</v>
      </c>
      <c r="G23" s="18">
        <v>587400</v>
      </c>
      <c r="H23" s="6">
        <f t="shared" ref="H23:H29" si="2">((G23*D23*C23)+F23)</f>
        <v>491452000.19</v>
      </c>
      <c r="I23" s="6">
        <f t="shared" si="0"/>
        <v>93375880.0361</v>
      </c>
      <c r="J23" s="39">
        <f t="shared" si="1"/>
        <v>584827880.22609997</v>
      </c>
      <c r="K23" s="49">
        <f t="shared" ref="K23:K56" si="3">J23/C23</f>
        <v>5623345.0021740384</v>
      </c>
    </row>
    <row r="24" spans="1:11" ht="100.5" customHeight="1" thickBot="1" x14ac:dyDescent="0.35">
      <c r="A24" s="1" t="s">
        <v>35</v>
      </c>
      <c r="B24" s="7">
        <v>20</v>
      </c>
      <c r="C24" s="7">
        <v>31</v>
      </c>
      <c r="D24" s="7">
        <v>7.5</v>
      </c>
      <c r="E24" s="5">
        <v>320000</v>
      </c>
      <c r="F24" s="18">
        <f>(E24*C24)+19%</f>
        <v>9920000.1899999995</v>
      </c>
      <c r="G24" s="18">
        <v>504800</v>
      </c>
      <c r="H24" s="6">
        <f t="shared" si="2"/>
        <v>127286000.19</v>
      </c>
      <c r="I24" s="6">
        <f t="shared" si="0"/>
        <v>24184340.0361</v>
      </c>
      <c r="J24" s="39">
        <f t="shared" si="1"/>
        <v>151470340.2261</v>
      </c>
      <c r="K24" s="49">
        <f t="shared" si="3"/>
        <v>4886140.0072935484</v>
      </c>
    </row>
    <row r="25" spans="1:11" ht="83.25" customHeight="1" thickBot="1" x14ac:dyDescent="0.35">
      <c r="A25" s="1" t="s">
        <v>36</v>
      </c>
      <c r="B25" s="7">
        <v>50</v>
      </c>
      <c r="C25" s="7">
        <v>129</v>
      </c>
      <c r="D25" s="7">
        <v>7.5</v>
      </c>
      <c r="E25" s="5">
        <v>320000</v>
      </c>
      <c r="F25" s="20">
        <f t="shared" ref="F25" si="4">E25*C25</f>
        <v>41280000</v>
      </c>
      <c r="G25" s="20">
        <v>587400</v>
      </c>
      <c r="H25" s="6">
        <f t="shared" si="2"/>
        <v>609589500</v>
      </c>
      <c r="I25" s="6">
        <f>H25*19%</f>
        <v>115822005</v>
      </c>
      <c r="J25" s="39">
        <f t="shared" si="1"/>
        <v>725411505</v>
      </c>
      <c r="K25" s="49">
        <f t="shared" si="3"/>
        <v>5623345</v>
      </c>
    </row>
    <row r="26" spans="1:11" ht="83.25" customHeight="1" thickBot="1" x14ac:dyDescent="0.35">
      <c r="A26" s="2" t="s">
        <v>22</v>
      </c>
      <c r="B26" s="7" t="s">
        <v>23</v>
      </c>
      <c r="C26" s="7">
        <v>1</v>
      </c>
      <c r="D26" s="7">
        <v>7.5</v>
      </c>
      <c r="E26" s="18"/>
      <c r="F26" s="48"/>
      <c r="G26" s="46">
        <v>1075286</v>
      </c>
      <c r="H26" s="6">
        <f t="shared" si="2"/>
        <v>8064645</v>
      </c>
      <c r="I26" s="6">
        <f>H26*19%</f>
        <v>1532282.55</v>
      </c>
      <c r="J26" s="39">
        <f t="shared" ref="J26:J29" si="5">SUM(H26:I26)</f>
        <v>9596927.5500000007</v>
      </c>
      <c r="K26" s="49">
        <f t="shared" si="3"/>
        <v>9596927.5500000007</v>
      </c>
    </row>
    <row r="27" spans="1:11" ht="83.25" customHeight="1" thickBot="1" x14ac:dyDescent="0.35">
      <c r="A27" s="1" t="s">
        <v>37</v>
      </c>
      <c r="B27" s="7" t="s">
        <v>23</v>
      </c>
      <c r="C27" s="7">
        <v>13</v>
      </c>
      <c r="D27" s="7">
        <v>7.5</v>
      </c>
      <c r="E27" s="18"/>
      <c r="F27" s="48"/>
      <c r="G27" s="47">
        <v>100000</v>
      </c>
      <c r="H27" s="6">
        <f t="shared" si="2"/>
        <v>9750000</v>
      </c>
      <c r="I27" s="6">
        <f t="shared" ref="I27:I30" si="6">H27*19%</f>
        <v>1852500</v>
      </c>
      <c r="J27" s="39">
        <f t="shared" si="5"/>
        <v>11602500</v>
      </c>
      <c r="K27" s="49">
        <f t="shared" si="3"/>
        <v>892500</v>
      </c>
    </row>
    <row r="28" spans="1:11" ht="83.25" customHeight="1" thickBot="1" x14ac:dyDescent="0.35">
      <c r="A28" s="1" t="s">
        <v>38</v>
      </c>
      <c r="B28" s="7" t="s">
        <v>23</v>
      </c>
      <c r="C28" s="7">
        <v>127</v>
      </c>
      <c r="D28" s="7">
        <v>7.5</v>
      </c>
      <c r="E28" s="5"/>
      <c r="F28" s="5"/>
      <c r="G28" s="5">
        <v>120730</v>
      </c>
      <c r="H28" s="6">
        <f t="shared" si="2"/>
        <v>114995325</v>
      </c>
      <c r="I28" s="6">
        <f t="shared" si="6"/>
        <v>21849111.75</v>
      </c>
      <c r="J28" s="39">
        <f t="shared" si="5"/>
        <v>136844436.75</v>
      </c>
      <c r="K28" s="49">
        <f t="shared" si="3"/>
        <v>1077515.25</v>
      </c>
    </row>
    <row r="29" spans="1:11" ht="87" customHeight="1" thickBot="1" x14ac:dyDescent="0.35">
      <c r="A29" s="3" t="s">
        <v>39</v>
      </c>
      <c r="B29" s="7" t="s">
        <v>23</v>
      </c>
      <c r="C29" s="7">
        <v>160</v>
      </c>
      <c r="D29" s="7">
        <v>7.5</v>
      </c>
      <c r="E29" s="5"/>
      <c r="F29" s="5"/>
      <c r="G29" s="5">
        <v>120730</v>
      </c>
      <c r="H29" s="6">
        <f t="shared" si="2"/>
        <v>144876000</v>
      </c>
      <c r="I29" s="6">
        <f t="shared" si="6"/>
        <v>27526440</v>
      </c>
      <c r="J29" s="39">
        <f t="shared" si="5"/>
        <v>172402440</v>
      </c>
      <c r="K29" s="49">
        <f t="shared" si="3"/>
        <v>1077515.25</v>
      </c>
    </row>
    <row r="30" spans="1:11" ht="42.75" customHeight="1" x14ac:dyDescent="0.3">
      <c r="A30" s="8" t="s">
        <v>20</v>
      </c>
      <c r="B30" s="8"/>
      <c r="C30" s="4"/>
      <c r="D30" s="4"/>
      <c r="E30" s="9"/>
      <c r="F30" s="9"/>
      <c r="G30" s="9"/>
      <c r="H30" s="10">
        <f>SUM(H21:H29)</f>
        <v>1659016470.5699999</v>
      </c>
      <c r="I30" s="10">
        <f t="shared" si="6"/>
        <v>315213129.40829998</v>
      </c>
      <c r="J30" s="44">
        <f>SUM(H30+I30)</f>
        <v>1974229599.9782999</v>
      </c>
      <c r="K30" s="49" t="e">
        <f t="shared" si="3"/>
        <v>#DIV/0!</v>
      </c>
    </row>
    <row r="31" spans="1:11" ht="61.5" customHeight="1" x14ac:dyDescent="0.3">
      <c r="A31" s="21"/>
      <c r="B31" s="22"/>
      <c r="C31" s="23"/>
      <c r="D31" s="23"/>
      <c r="E31" s="24"/>
      <c r="F31" s="24"/>
      <c r="G31" s="24"/>
      <c r="H31" s="25"/>
      <c r="I31" s="26"/>
      <c r="K31" s="49" t="e">
        <f t="shared" si="3"/>
        <v>#DIV/0!</v>
      </c>
    </row>
    <row r="32" spans="1:11" ht="66.75" customHeight="1" x14ac:dyDescent="0.3">
      <c r="A32" s="4" t="s">
        <v>29</v>
      </c>
      <c r="B32" s="4" t="s">
        <v>7</v>
      </c>
      <c r="C32" s="4" t="s">
        <v>8</v>
      </c>
      <c r="D32" s="4" t="s">
        <v>21</v>
      </c>
      <c r="E32" s="4" t="s">
        <v>19</v>
      </c>
      <c r="F32" s="4" t="s">
        <v>44</v>
      </c>
      <c r="G32" s="4" t="s">
        <v>9</v>
      </c>
      <c r="H32" s="4" t="s">
        <v>25</v>
      </c>
      <c r="I32" s="4" t="s">
        <v>10</v>
      </c>
      <c r="J32" s="41" t="s">
        <v>24</v>
      </c>
      <c r="K32" s="49" t="e">
        <f t="shared" si="3"/>
        <v>#VALUE!</v>
      </c>
    </row>
    <row r="33" spans="1:11" ht="66.75" thickBot="1" x14ac:dyDescent="0.35">
      <c r="A33" s="1" t="s">
        <v>32</v>
      </c>
      <c r="B33" s="4">
        <v>50</v>
      </c>
      <c r="C33" s="4">
        <v>13</v>
      </c>
      <c r="D33" s="4">
        <v>7.5</v>
      </c>
      <c r="E33" s="5">
        <v>160000</v>
      </c>
      <c r="F33" s="5">
        <f>E33*C33</f>
        <v>2080000</v>
      </c>
      <c r="G33" s="5">
        <v>320000</v>
      </c>
      <c r="H33" s="6">
        <f>((G33*D33*C33)+F33)</f>
        <v>33280000</v>
      </c>
      <c r="I33" s="6">
        <f>H33*19%</f>
        <v>6323200</v>
      </c>
      <c r="J33" s="40">
        <f>SUM(H33+I33)</f>
        <v>39603200</v>
      </c>
      <c r="K33" s="49">
        <f t="shared" si="3"/>
        <v>3046400</v>
      </c>
    </row>
    <row r="34" spans="1:11" ht="100.5" customHeight="1" thickBot="1" x14ac:dyDescent="0.35">
      <c r="A34" s="1" t="s">
        <v>33</v>
      </c>
      <c r="B34" s="4">
        <v>20</v>
      </c>
      <c r="C34" s="4">
        <v>23</v>
      </c>
      <c r="D34" s="4">
        <v>7.5</v>
      </c>
      <c r="E34" s="5">
        <v>160000</v>
      </c>
      <c r="F34" s="5">
        <f t="shared" ref="F34:F37" si="7">E34*C34</f>
        <v>3680000</v>
      </c>
      <c r="G34" s="5">
        <v>300000</v>
      </c>
      <c r="H34" s="6">
        <f t="shared" ref="H34:H41" si="8">((G34*D34*C34)+F34)</f>
        <v>55430000</v>
      </c>
      <c r="I34" s="6">
        <f t="shared" ref="I34:I36" si="9">H34*19%</f>
        <v>10531700</v>
      </c>
      <c r="J34" s="40">
        <f>SUM(H34+I34)</f>
        <v>65961700</v>
      </c>
      <c r="K34" s="49">
        <f t="shared" si="3"/>
        <v>2867900</v>
      </c>
    </row>
    <row r="35" spans="1:11" ht="83.25" customHeight="1" thickBot="1" x14ac:dyDescent="0.35">
      <c r="A35" s="1" t="s">
        <v>34</v>
      </c>
      <c r="B35" s="4">
        <v>50</v>
      </c>
      <c r="C35" s="4">
        <v>104</v>
      </c>
      <c r="D35" s="4">
        <v>7.5</v>
      </c>
      <c r="E35" s="5">
        <v>160000</v>
      </c>
      <c r="F35" s="5">
        <f t="shared" si="7"/>
        <v>16640000</v>
      </c>
      <c r="G35" s="5">
        <v>320000</v>
      </c>
      <c r="H35" s="6">
        <f t="shared" si="8"/>
        <v>266240000</v>
      </c>
      <c r="I35" s="6">
        <f t="shared" si="9"/>
        <v>50585600</v>
      </c>
      <c r="J35" s="40">
        <f t="shared" ref="J35:J39" si="10">SUM(H35+I35)</f>
        <v>316825600</v>
      </c>
      <c r="K35" s="49">
        <f t="shared" si="3"/>
        <v>3046400</v>
      </c>
    </row>
    <row r="36" spans="1:11" ht="83.25" customHeight="1" thickBot="1" x14ac:dyDescent="0.35">
      <c r="A36" s="1" t="s">
        <v>35</v>
      </c>
      <c r="B36" s="7">
        <v>20</v>
      </c>
      <c r="C36" s="7">
        <v>31</v>
      </c>
      <c r="D36" s="7">
        <v>7.5</v>
      </c>
      <c r="E36" s="5">
        <v>160000</v>
      </c>
      <c r="F36" s="5">
        <f t="shared" si="7"/>
        <v>4960000</v>
      </c>
      <c r="G36" s="5">
        <v>300000</v>
      </c>
      <c r="H36" s="6">
        <f t="shared" si="8"/>
        <v>74710000</v>
      </c>
      <c r="I36" s="6">
        <f t="shared" si="9"/>
        <v>14194900</v>
      </c>
      <c r="J36" s="40">
        <f t="shared" si="10"/>
        <v>88904900</v>
      </c>
      <c r="K36" s="49">
        <f t="shared" si="3"/>
        <v>2867900</v>
      </c>
    </row>
    <row r="37" spans="1:11" ht="87" customHeight="1" thickBot="1" x14ac:dyDescent="0.35">
      <c r="A37" s="1" t="s">
        <v>36</v>
      </c>
      <c r="B37" s="7">
        <v>50</v>
      </c>
      <c r="C37" s="7">
        <v>129</v>
      </c>
      <c r="D37" s="7">
        <v>7.5</v>
      </c>
      <c r="E37" s="5">
        <v>160000</v>
      </c>
      <c r="F37" s="5">
        <f t="shared" si="7"/>
        <v>20640000</v>
      </c>
      <c r="G37" s="5">
        <v>320000</v>
      </c>
      <c r="H37" s="6">
        <f t="shared" si="8"/>
        <v>330240000</v>
      </c>
      <c r="I37" s="6">
        <f>H37*19%</f>
        <v>62745600</v>
      </c>
      <c r="J37" s="40">
        <f t="shared" si="10"/>
        <v>392985600</v>
      </c>
      <c r="K37" s="49">
        <f t="shared" si="3"/>
        <v>3046400</v>
      </c>
    </row>
    <row r="38" spans="1:11" ht="68.25" customHeight="1" thickBot="1" x14ac:dyDescent="0.35">
      <c r="A38" s="2" t="s">
        <v>22</v>
      </c>
      <c r="B38" s="7" t="s">
        <v>23</v>
      </c>
      <c r="C38" s="7">
        <v>1</v>
      </c>
      <c r="D38" s="7">
        <v>7.5</v>
      </c>
      <c r="E38" s="5"/>
      <c r="F38" s="5"/>
      <c r="G38" s="5">
        <v>540000</v>
      </c>
      <c r="H38" s="6">
        <f t="shared" si="8"/>
        <v>4050000</v>
      </c>
      <c r="I38" s="6">
        <f>H38*19%</f>
        <v>769500</v>
      </c>
      <c r="J38" s="40">
        <f t="shared" si="10"/>
        <v>4819500</v>
      </c>
      <c r="K38" s="49">
        <f t="shared" si="3"/>
        <v>4819500</v>
      </c>
    </row>
    <row r="39" spans="1:11" ht="83.25" thickBot="1" x14ac:dyDescent="0.35">
      <c r="A39" s="1" t="s">
        <v>37</v>
      </c>
      <c r="B39" s="7" t="s">
        <v>23</v>
      </c>
      <c r="C39" s="7">
        <v>13</v>
      </c>
      <c r="D39" s="7">
        <v>7.5</v>
      </c>
      <c r="E39" s="5"/>
      <c r="F39" s="5"/>
      <c r="G39" s="5">
        <v>70000</v>
      </c>
      <c r="H39" s="6">
        <f t="shared" si="8"/>
        <v>6825000</v>
      </c>
      <c r="I39" s="6">
        <f t="shared" ref="I39:I42" si="11">H39*19%</f>
        <v>1296750</v>
      </c>
      <c r="J39" s="40">
        <f t="shared" si="10"/>
        <v>8121750</v>
      </c>
      <c r="K39" s="49">
        <f t="shared" si="3"/>
        <v>624750</v>
      </c>
    </row>
    <row r="40" spans="1:11" ht="83.25" thickBot="1" x14ac:dyDescent="0.35">
      <c r="A40" s="1" t="s">
        <v>38</v>
      </c>
      <c r="B40" s="7" t="s">
        <v>23</v>
      </c>
      <c r="C40" s="7">
        <v>127</v>
      </c>
      <c r="D40" s="7">
        <v>7.5</v>
      </c>
      <c r="E40" s="5"/>
      <c r="F40" s="5"/>
      <c r="G40" s="5">
        <v>80000</v>
      </c>
      <c r="H40" s="6">
        <f t="shared" si="8"/>
        <v>76200000</v>
      </c>
      <c r="I40" s="6">
        <f t="shared" si="11"/>
        <v>14478000</v>
      </c>
      <c r="J40" s="40">
        <f>SUM(H40+I40)</f>
        <v>90678000</v>
      </c>
      <c r="K40" s="49">
        <f t="shared" si="3"/>
        <v>714000</v>
      </c>
    </row>
    <row r="41" spans="1:11" ht="83.25" thickBot="1" x14ac:dyDescent="0.35">
      <c r="A41" s="3" t="s">
        <v>39</v>
      </c>
      <c r="B41" s="7" t="s">
        <v>23</v>
      </c>
      <c r="C41" s="7">
        <v>160</v>
      </c>
      <c r="D41" s="7">
        <v>7.5</v>
      </c>
      <c r="E41" s="5"/>
      <c r="F41" s="5"/>
      <c r="G41" s="5">
        <v>80000</v>
      </c>
      <c r="H41" s="6">
        <f t="shared" si="8"/>
        <v>96000000</v>
      </c>
      <c r="I41" s="6">
        <f t="shared" si="11"/>
        <v>18240000</v>
      </c>
      <c r="J41" s="40">
        <f>SUM(H41+I41)</f>
        <v>114240000</v>
      </c>
      <c r="K41" s="49">
        <f t="shared" si="3"/>
        <v>714000</v>
      </c>
    </row>
    <row r="42" spans="1:11" ht="100.5" customHeight="1" x14ac:dyDescent="0.3">
      <c r="A42" s="8" t="s">
        <v>20</v>
      </c>
      <c r="B42" s="8"/>
      <c r="C42" s="4"/>
      <c r="D42" s="4"/>
      <c r="E42" s="9"/>
      <c r="F42" s="9"/>
      <c r="G42" s="9"/>
      <c r="H42" s="10">
        <f>SUM(H33:H41)</f>
        <v>942975000</v>
      </c>
      <c r="I42" s="10">
        <f t="shared" si="11"/>
        <v>179165250</v>
      </c>
      <c r="J42" s="40">
        <f t="shared" ref="J42" si="12">SUM(H42+I42)</f>
        <v>1122140250</v>
      </c>
      <c r="K42" s="49" t="e">
        <f t="shared" si="3"/>
        <v>#DIV/0!</v>
      </c>
    </row>
    <row r="43" spans="1:11" ht="83.25" customHeight="1" x14ac:dyDescent="0.3">
      <c r="A43" s="27"/>
      <c r="B43" s="28"/>
      <c r="C43" s="28"/>
      <c r="D43" s="23"/>
      <c r="E43" s="29"/>
      <c r="F43" s="29"/>
      <c r="G43" s="29"/>
      <c r="H43" s="30"/>
      <c r="I43" s="31"/>
      <c r="J43" s="43">
        <f>SUM(H42+I42)</f>
        <v>1122140250</v>
      </c>
      <c r="K43" s="49" t="e">
        <f t="shared" si="3"/>
        <v>#DIV/0!</v>
      </c>
    </row>
    <row r="44" spans="1:11" ht="28.5" customHeight="1" x14ac:dyDescent="0.3">
      <c r="B44" s="14"/>
      <c r="C44" s="32"/>
      <c r="D44" s="32"/>
      <c r="E44" s="33"/>
      <c r="F44" s="33"/>
      <c r="G44" s="33"/>
      <c r="H44" s="34"/>
      <c r="I44" s="35"/>
      <c r="K44" s="49" t="e">
        <f t="shared" si="3"/>
        <v>#DIV/0!</v>
      </c>
    </row>
    <row r="45" spans="1:11" ht="21" customHeight="1" x14ac:dyDescent="0.3">
      <c r="A45" s="14"/>
      <c r="B45" s="14"/>
      <c r="C45" s="32"/>
      <c r="D45" s="32"/>
      <c r="E45" s="33"/>
      <c r="F45" s="33"/>
      <c r="G45" s="33"/>
      <c r="H45" s="14"/>
      <c r="I45" s="35"/>
      <c r="K45" s="49" t="e">
        <f t="shared" si="3"/>
        <v>#DIV/0!</v>
      </c>
    </row>
    <row r="46" spans="1:11" ht="42.75" customHeight="1" x14ac:dyDescent="0.3">
      <c r="A46" s="4" t="s">
        <v>40</v>
      </c>
      <c r="B46" s="4" t="s">
        <v>7</v>
      </c>
      <c r="C46" s="4" t="s">
        <v>8</v>
      </c>
      <c r="D46" s="4" t="s">
        <v>21</v>
      </c>
      <c r="E46" s="4" t="s">
        <v>19</v>
      </c>
      <c r="F46" s="4" t="s">
        <v>43</v>
      </c>
      <c r="G46" s="4" t="s">
        <v>9</v>
      </c>
      <c r="H46" s="4" t="s">
        <v>25</v>
      </c>
      <c r="I46" s="4" t="s">
        <v>10</v>
      </c>
      <c r="J46" s="41" t="s">
        <v>24</v>
      </c>
      <c r="K46" s="49" t="e">
        <f t="shared" si="3"/>
        <v>#VALUE!</v>
      </c>
    </row>
    <row r="47" spans="1:11" ht="66.75" thickBot="1" x14ac:dyDescent="0.35">
      <c r="A47" s="1" t="s">
        <v>32</v>
      </c>
      <c r="B47" s="4">
        <v>50</v>
      </c>
      <c r="C47" s="4">
        <v>13</v>
      </c>
      <c r="D47" s="4">
        <v>7.5</v>
      </c>
      <c r="E47" s="11">
        <f t="shared" ref="E47:I51" si="13">(E21+E33)/2</f>
        <v>240000</v>
      </c>
      <c r="F47" s="11">
        <f>(E47*C47)</f>
        <v>3120000</v>
      </c>
      <c r="G47" s="11">
        <f t="shared" si="13"/>
        <v>439000</v>
      </c>
      <c r="H47" s="6">
        <f t="shared" si="13"/>
        <v>45922500</v>
      </c>
      <c r="I47" s="6">
        <f t="shared" si="13"/>
        <v>8725275</v>
      </c>
      <c r="J47" s="43">
        <f>H47+I47</f>
        <v>54647775</v>
      </c>
      <c r="K47" s="49">
        <f t="shared" si="3"/>
        <v>4203675</v>
      </c>
    </row>
    <row r="48" spans="1:11" ht="66.75" thickBot="1" x14ac:dyDescent="0.35">
      <c r="A48" s="1" t="s">
        <v>33</v>
      </c>
      <c r="B48" s="4">
        <v>20</v>
      </c>
      <c r="C48" s="4">
        <v>23</v>
      </c>
      <c r="D48" s="4">
        <v>7.5</v>
      </c>
      <c r="E48" s="11">
        <f t="shared" si="13"/>
        <v>240000</v>
      </c>
      <c r="F48" s="11">
        <f t="shared" ref="F48:F50" si="14">(E48*C48)</f>
        <v>5520000</v>
      </c>
      <c r="G48" s="11">
        <f t="shared" si="13"/>
        <v>402400</v>
      </c>
      <c r="H48" s="6">
        <f t="shared" si="13"/>
        <v>74934000.094999999</v>
      </c>
      <c r="I48" s="6">
        <f t="shared" si="13"/>
        <v>14237460.01805</v>
      </c>
      <c r="J48" s="43">
        <f>H48+I48</f>
        <v>89171460.113049999</v>
      </c>
      <c r="K48" s="49">
        <f t="shared" si="3"/>
        <v>3877020.0049152174</v>
      </c>
    </row>
    <row r="49" spans="1:11" ht="66.75" thickBot="1" x14ac:dyDescent="0.35">
      <c r="A49" s="1" t="s">
        <v>34</v>
      </c>
      <c r="B49" s="4">
        <v>50</v>
      </c>
      <c r="C49" s="4">
        <v>104</v>
      </c>
      <c r="D49" s="4">
        <v>7.5</v>
      </c>
      <c r="E49" s="11">
        <f t="shared" si="13"/>
        <v>240000</v>
      </c>
      <c r="F49" s="11">
        <f t="shared" si="14"/>
        <v>24960000</v>
      </c>
      <c r="G49" s="11">
        <f t="shared" si="13"/>
        <v>453700</v>
      </c>
      <c r="H49" s="6">
        <f t="shared" si="13"/>
        <v>378846000.09500003</v>
      </c>
      <c r="I49" s="6">
        <f t="shared" si="13"/>
        <v>71980740.01805</v>
      </c>
      <c r="J49" s="43">
        <f t="shared" ref="J49:J55" si="15">H49+I49</f>
        <v>450826740.11305004</v>
      </c>
      <c r="K49" s="49">
        <f>J49/C49</f>
        <v>4334872.5010870192</v>
      </c>
    </row>
    <row r="50" spans="1:11" ht="66.75" thickBot="1" x14ac:dyDescent="0.35">
      <c r="A50" s="1" t="s">
        <v>35</v>
      </c>
      <c r="B50" s="7">
        <v>20</v>
      </c>
      <c r="C50" s="7">
        <v>31</v>
      </c>
      <c r="D50" s="7">
        <v>7.5</v>
      </c>
      <c r="E50" s="11">
        <f t="shared" si="13"/>
        <v>240000</v>
      </c>
      <c r="F50" s="11">
        <f t="shared" si="14"/>
        <v>7440000</v>
      </c>
      <c r="G50" s="11">
        <f t="shared" si="13"/>
        <v>402400</v>
      </c>
      <c r="H50" s="6">
        <f t="shared" si="13"/>
        <v>100998000.095</v>
      </c>
      <c r="I50" s="6">
        <f t="shared" si="13"/>
        <v>19189620.01805</v>
      </c>
      <c r="J50" s="43">
        <f t="shared" si="15"/>
        <v>120187620.11305</v>
      </c>
      <c r="K50" s="49">
        <f t="shared" si="3"/>
        <v>3877020.0036467742</v>
      </c>
    </row>
    <row r="51" spans="1:11" ht="100.5" customHeight="1" thickBot="1" x14ac:dyDescent="0.35">
      <c r="A51" s="1" t="s">
        <v>36</v>
      </c>
      <c r="B51" s="7">
        <v>50</v>
      </c>
      <c r="C51" s="7">
        <v>129</v>
      </c>
      <c r="D51" s="7">
        <v>7.5</v>
      </c>
      <c r="E51" s="11">
        <f t="shared" si="13"/>
        <v>240000</v>
      </c>
      <c r="F51" s="11">
        <f>(E51*C51)</f>
        <v>30960000</v>
      </c>
      <c r="G51" s="11">
        <f t="shared" si="13"/>
        <v>453700</v>
      </c>
      <c r="H51" s="6">
        <f t="shared" si="13"/>
        <v>469914750</v>
      </c>
      <c r="I51" s="6">
        <f t="shared" si="13"/>
        <v>89283802.5</v>
      </c>
      <c r="J51" s="43">
        <f t="shared" si="15"/>
        <v>559198552.5</v>
      </c>
      <c r="K51" s="49">
        <f t="shared" si="3"/>
        <v>4334872.5</v>
      </c>
    </row>
    <row r="52" spans="1:11" ht="83.25" customHeight="1" x14ac:dyDescent="0.3">
      <c r="A52" s="2" t="s">
        <v>22</v>
      </c>
      <c r="B52" s="7" t="s">
        <v>23</v>
      </c>
      <c r="C52" s="7">
        <v>1</v>
      </c>
      <c r="D52" s="7">
        <v>7.5</v>
      </c>
      <c r="E52" s="12"/>
      <c r="F52" s="12"/>
      <c r="G52" s="11">
        <f t="shared" ref="G52:I55" si="16">(G26+G38)/2</f>
        <v>807643</v>
      </c>
      <c r="H52" s="6">
        <f t="shared" si="16"/>
        <v>6057322.5</v>
      </c>
      <c r="I52" s="6">
        <f t="shared" si="16"/>
        <v>1150891.2749999999</v>
      </c>
      <c r="J52" s="43">
        <f t="shared" si="15"/>
        <v>7208213.7750000004</v>
      </c>
      <c r="K52" s="49">
        <f t="shared" si="3"/>
        <v>7208213.7750000004</v>
      </c>
    </row>
    <row r="53" spans="1:11" ht="83.25" customHeight="1" thickBot="1" x14ac:dyDescent="0.35">
      <c r="A53" s="1" t="s">
        <v>37</v>
      </c>
      <c r="B53" s="7" t="s">
        <v>23</v>
      </c>
      <c r="C53" s="7">
        <v>13</v>
      </c>
      <c r="D53" s="7">
        <v>7.5</v>
      </c>
      <c r="E53" s="12"/>
      <c r="F53" s="12"/>
      <c r="G53" s="11">
        <f t="shared" si="16"/>
        <v>85000</v>
      </c>
      <c r="H53" s="6">
        <f t="shared" si="16"/>
        <v>8287500</v>
      </c>
      <c r="I53" s="6">
        <f t="shared" si="16"/>
        <v>1574625</v>
      </c>
      <c r="J53" s="43">
        <f t="shared" si="15"/>
        <v>9862125</v>
      </c>
      <c r="K53" s="49">
        <f t="shared" si="3"/>
        <v>758625</v>
      </c>
    </row>
    <row r="54" spans="1:11" ht="83.25" customHeight="1" thickBot="1" x14ac:dyDescent="0.35">
      <c r="A54" s="1" t="s">
        <v>38</v>
      </c>
      <c r="B54" s="7" t="s">
        <v>23</v>
      </c>
      <c r="C54" s="7">
        <v>127</v>
      </c>
      <c r="D54" s="7">
        <v>7.5</v>
      </c>
      <c r="E54" s="12"/>
      <c r="F54" s="12"/>
      <c r="G54" s="11">
        <f t="shared" si="16"/>
        <v>100365</v>
      </c>
      <c r="H54" s="6">
        <f t="shared" si="16"/>
        <v>95597662.5</v>
      </c>
      <c r="I54" s="6">
        <f t="shared" si="16"/>
        <v>18163555.875</v>
      </c>
      <c r="J54" s="43">
        <f t="shared" si="15"/>
        <v>113761218.375</v>
      </c>
      <c r="K54" s="49">
        <f t="shared" si="3"/>
        <v>895757.625</v>
      </c>
    </row>
    <row r="55" spans="1:11" ht="83.25" customHeight="1" x14ac:dyDescent="0.3">
      <c r="A55" s="3" t="s">
        <v>39</v>
      </c>
      <c r="B55" s="7" t="s">
        <v>23</v>
      </c>
      <c r="C55" s="7">
        <v>160</v>
      </c>
      <c r="D55" s="7">
        <v>7.5</v>
      </c>
      <c r="E55" s="12"/>
      <c r="F55" s="12"/>
      <c r="G55" s="11">
        <f t="shared" si="16"/>
        <v>100365</v>
      </c>
      <c r="H55" s="6">
        <f t="shared" si="16"/>
        <v>120438000</v>
      </c>
      <c r="I55" s="6">
        <f t="shared" si="16"/>
        <v>22883220</v>
      </c>
      <c r="J55" s="43">
        <f t="shared" si="15"/>
        <v>143321220</v>
      </c>
      <c r="K55" s="49">
        <f t="shared" si="3"/>
        <v>895757.625</v>
      </c>
    </row>
    <row r="56" spans="1:11" ht="42.75" customHeight="1" x14ac:dyDescent="0.3">
      <c r="A56" s="8" t="s">
        <v>20</v>
      </c>
      <c r="B56" s="8"/>
      <c r="C56" s="4"/>
      <c r="D56" s="4"/>
      <c r="E56" s="9"/>
      <c r="F56" s="9"/>
      <c r="G56" s="9"/>
      <c r="H56" s="10">
        <f>SUM(H47:H55)</f>
        <v>1300995735.2850001</v>
      </c>
      <c r="I56" s="10">
        <f>SUM(I47:I55)</f>
        <v>247189189.70414999</v>
      </c>
      <c r="J56" s="43">
        <f>SUM(H56:I56)</f>
        <v>1548184924.98915</v>
      </c>
      <c r="K56" s="49" t="e">
        <f t="shared" si="3"/>
        <v>#DIV/0!</v>
      </c>
    </row>
    <row r="57" spans="1:11" ht="42.75" customHeight="1" x14ac:dyDescent="0.3">
      <c r="J57" s="43"/>
      <c r="K57" s="19"/>
    </row>
    <row r="58" spans="1:11" x14ac:dyDescent="0.3">
      <c r="A58" s="50" t="s">
        <v>46</v>
      </c>
      <c r="B58" s="50"/>
      <c r="C58" s="50"/>
      <c r="D58" s="50"/>
      <c r="E58" s="50"/>
      <c r="F58" s="50"/>
      <c r="G58" s="50"/>
      <c r="H58" s="50"/>
      <c r="I58" s="50"/>
      <c r="K58" s="19"/>
    </row>
    <row r="59" spans="1:11" x14ac:dyDescent="0.3">
      <c r="A59" s="50"/>
      <c r="B59" s="50"/>
      <c r="C59" s="50"/>
      <c r="D59" s="50"/>
      <c r="E59" s="50"/>
      <c r="F59" s="50"/>
      <c r="G59" s="50"/>
      <c r="H59" s="50"/>
      <c r="I59" s="50"/>
    </row>
    <row r="60" spans="1:11" x14ac:dyDescent="0.3">
      <c r="A60" s="37"/>
      <c r="B60" s="37"/>
      <c r="C60" s="37"/>
      <c r="D60" s="37"/>
      <c r="E60" s="37"/>
      <c r="F60" s="37"/>
      <c r="G60" s="37"/>
      <c r="H60" s="37"/>
      <c r="I60" s="38"/>
    </row>
    <row r="61" spans="1:11" ht="27" customHeight="1" x14ac:dyDescent="0.3"/>
    <row r="62" spans="1:11" x14ac:dyDescent="0.3">
      <c r="A62" s="61" t="s">
        <v>6</v>
      </c>
      <c r="B62" s="61"/>
      <c r="C62" s="61"/>
      <c r="D62" s="61"/>
      <c r="E62" s="61"/>
      <c r="F62" s="61"/>
      <c r="G62" s="61"/>
      <c r="H62" s="61"/>
      <c r="I62" s="61"/>
    </row>
    <row r="63" spans="1:11" ht="30.75" customHeight="1" x14ac:dyDescent="0.3">
      <c r="J63" s="36" t="s">
        <v>45</v>
      </c>
    </row>
    <row r="64" spans="1:11" ht="66.75" customHeight="1" x14ac:dyDescent="0.3">
      <c r="A64" s="17" t="s">
        <v>13</v>
      </c>
      <c r="B64" s="17"/>
      <c r="C64" s="17"/>
      <c r="D64" s="17"/>
      <c r="E64" s="17"/>
      <c r="F64" s="17"/>
      <c r="G64" s="17"/>
      <c r="H64" s="17"/>
      <c r="I64" s="17"/>
      <c r="J64" s="36"/>
    </row>
    <row r="65" spans="1:10" x14ac:dyDescent="0.3">
      <c r="A65" s="17"/>
      <c r="B65" s="17"/>
      <c r="C65" s="17"/>
      <c r="D65" s="17"/>
      <c r="E65" s="17"/>
      <c r="F65" s="17"/>
      <c r="G65" s="17"/>
      <c r="H65" s="17"/>
      <c r="I65" s="17"/>
      <c r="J65" s="36"/>
    </row>
    <row r="66" spans="1:10" x14ac:dyDescent="0.3">
      <c r="I66" s="36"/>
      <c r="J66" s="36"/>
    </row>
    <row r="67" spans="1:10" x14ac:dyDescent="0.3">
      <c r="I67" s="36"/>
    </row>
    <row r="69" spans="1:10" x14ac:dyDescent="0.3">
      <c r="A69" s="16" t="s">
        <v>26</v>
      </c>
      <c r="E69" s="16" t="s">
        <v>42</v>
      </c>
      <c r="F69" s="16"/>
    </row>
    <row r="70" spans="1:10" x14ac:dyDescent="0.3">
      <c r="A70" s="50" t="s">
        <v>14</v>
      </c>
      <c r="B70" s="50"/>
      <c r="E70" s="13" t="s">
        <v>15</v>
      </c>
    </row>
    <row r="74" spans="1:10" x14ac:dyDescent="0.3">
      <c r="A74" s="13" t="s">
        <v>16</v>
      </c>
    </row>
    <row r="75" spans="1:10" ht="18.75" customHeight="1" x14ac:dyDescent="0.3">
      <c r="A75" s="13" t="s">
        <v>17</v>
      </c>
    </row>
    <row r="78" spans="1:10" x14ac:dyDescent="0.3">
      <c r="A78" s="13" t="s">
        <v>41</v>
      </c>
    </row>
    <row r="79" spans="1:10" x14ac:dyDescent="0.3">
      <c r="A79" s="13" t="s">
        <v>18</v>
      </c>
    </row>
  </sheetData>
  <mergeCells count="13">
    <mergeCell ref="A70:B70"/>
    <mergeCell ref="A15:I16"/>
    <mergeCell ref="B1:I2"/>
    <mergeCell ref="A3:I3"/>
    <mergeCell ref="A62:I62"/>
    <mergeCell ref="A14:I14"/>
    <mergeCell ref="A18:I18"/>
    <mergeCell ref="A58:I59"/>
    <mergeCell ref="A5:E5"/>
    <mergeCell ref="A1:A2"/>
    <mergeCell ref="A8:I8"/>
    <mergeCell ref="G5:I5"/>
    <mergeCell ref="A6:B6"/>
  </mergeCells>
  <phoneticPr fontId="2" type="noConversion"/>
  <pageMargins left="0.7" right="0.7" top="0.75" bottom="0.75" header="0.3" footer="0.3"/>
  <pageSetup scale="52" orientation="landscape" horizontalDpi="4294967292" verticalDpi="4294967292" r:id="rId1"/>
  <headerFooter>
    <oddHeader>&amp;CPágina &amp;P de &amp;N</oddHeader>
  </headerFooter>
  <rowBreaks count="1" manualBreakCount="1">
    <brk id="32" max="8" man="1"/>
  </rowBreaks>
  <colBreaks count="1" manualBreakCount="1">
    <brk id="9" max="1048575" man="1"/>
  </colBreaks>
  <drawing r:id="rId2"/>
  <extLst>
    <ext xmlns:mx="http://schemas.microsoft.com/office/mac/excel/2008/main" uri="{64002731-A6B0-56B0-2670-7721B7C09600}">
      <mx:PLV Mode="1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Microsoft Office</dc:creator>
  <cp:lastModifiedBy>HP</cp:lastModifiedBy>
  <cp:lastPrinted>2024-09-16T14:35:16Z</cp:lastPrinted>
  <dcterms:created xsi:type="dcterms:W3CDTF">2019-07-31T22:10:35Z</dcterms:created>
  <dcterms:modified xsi:type="dcterms:W3CDTF">2026-04-15T16:44:40Z</dcterms:modified>
</cp:coreProperties>
</file>