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unidadvictimas-my.sharepoint.com/personal/jaime_pacheco_unidadvictimas_gov_co/Documents/Documentos/PROYECTO UARIV/PROVEEDOR WAN/FACTURACION MC CONEC IV 2025/"/>
    </mc:Choice>
  </mc:AlternateContent>
  <xr:revisionPtr revIDLastSave="752" documentId="8_{A05F0C25-2ED8-444F-ACBA-45EB9E34856B}" xr6:coauthVersionLast="47" xr6:coauthVersionMax="47" xr10:uidLastSave="{8D5430DD-714E-419F-A7BA-26541AB7CBEC}"/>
  <bookViews>
    <workbookView xWindow="-120" yWindow="-120" windowWidth="29040" windowHeight="15720" xr2:uid="{966EE247-2386-4987-94CC-BC50A5CA8AB5}"/>
  </bookViews>
  <sheets>
    <sheet name="DETALLE DE COSTO.MAR.2025" sheetId="1" r:id="rId1"/>
    <sheet name="Hoja1" sheetId="4" r:id="rId2"/>
    <sheet name="Desc.ANS.MAR_2025" sheetId="2" r:id="rId3"/>
    <sheet name="Espec.ANS -AMP" sheetId="3" r:id="rId4"/>
  </sheets>
  <definedNames>
    <definedName name="_xlnm._FilterDatabase" localSheetId="0" hidden="1">'DETALLE DE COSTO.MAR.2025'!$A$3:$S$68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1" l="1"/>
  <c r="R46" i="1" l="1"/>
  <c r="R21" i="1"/>
  <c r="R52" i="1"/>
  <c r="R51" i="1"/>
  <c r="R49" i="1"/>
  <c r="R48" i="1"/>
  <c r="R47" i="1"/>
  <c r="R45" i="1"/>
  <c r="R44" i="1"/>
  <c r="R43" i="1"/>
  <c r="R14" i="1"/>
  <c r="R37" i="1"/>
  <c r="R38" i="1"/>
  <c r="R39" i="1"/>
  <c r="R40" i="1"/>
  <c r="R41" i="1"/>
  <c r="R36" i="1"/>
  <c r="R34" i="1"/>
  <c r="R32" i="1"/>
  <c r="R31" i="1"/>
  <c r="R29" i="1"/>
  <c r="R28" i="1"/>
  <c r="R26" i="1"/>
  <c r="R25" i="1"/>
  <c r="R24" i="1"/>
  <c r="R23" i="1"/>
  <c r="R22" i="1"/>
  <c r="R20" i="1"/>
  <c r="R18" i="1"/>
  <c r="R19" i="1"/>
  <c r="R17" i="1"/>
  <c r="R16" i="1"/>
  <c r="R15" i="1"/>
  <c r="R12" i="1"/>
  <c r="R10" i="1"/>
  <c r="R11" i="1"/>
  <c r="R9" i="1"/>
  <c r="R8" i="1"/>
  <c r="R27" i="1"/>
  <c r="R33" i="1"/>
  <c r="R42" i="1"/>
  <c r="R5" i="1"/>
  <c r="R6" i="1"/>
  <c r="R7" i="1"/>
  <c r="R13" i="1"/>
  <c r="R53" i="1"/>
  <c r="R54" i="1"/>
  <c r="R55" i="1"/>
  <c r="R56" i="1"/>
  <c r="R57" i="1"/>
  <c r="R58" i="1"/>
  <c r="R59" i="1"/>
  <c r="P61" i="1"/>
  <c r="Q61" i="1"/>
  <c r="Q62" i="1" s="1"/>
  <c r="C68" i="1"/>
  <c r="D72" i="1" s="1"/>
  <c r="E67" i="1"/>
  <c r="F67" i="1" s="1"/>
  <c r="E66" i="1"/>
  <c r="F66" i="1" s="1"/>
  <c r="E65" i="1"/>
  <c r="D67" i="1"/>
  <c r="D66" i="1"/>
  <c r="D65" i="1"/>
  <c r="B68" i="1"/>
  <c r="V8" i="2"/>
  <c r="M8" i="2"/>
  <c r="K8" i="2"/>
  <c r="L8" i="2"/>
  <c r="O8" i="2"/>
  <c r="R8" i="2"/>
  <c r="V7" i="2"/>
  <c r="M7" i="2"/>
  <c r="O7" i="2"/>
  <c r="R7" i="2"/>
  <c r="L7" i="2"/>
  <c r="K7" i="2"/>
  <c r="V6" i="2"/>
  <c r="M6" i="2"/>
  <c r="K6" i="2"/>
  <c r="L6" i="2"/>
  <c r="O6" i="2"/>
  <c r="R6" i="2"/>
  <c r="V5" i="2"/>
  <c r="V9" i="2" s="1"/>
  <c r="M5" i="2"/>
  <c r="O5" i="2" s="1"/>
  <c r="R5" i="2" s="1"/>
  <c r="L5" i="2"/>
  <c r="K5" i="2"/>
  <c r="R4" i="2"/>
  <c r="E68" i="1" l="1"/>
  <c r="E72" i="1" s="1"/>
  <c r="D68" i="1"/>
  <c r="F65" i="1"/>
  <c r="F68" i="1" s="1"/>
  <c r="V10" i="2"/>
  <c r="V11" i="2"/>
  <c r="P62" i="1"/>
  <c r="P63" i="1" s="1"/>
  <c r="Q63" i="1"/>
  <c r="R61" i="1"/>
  <c r="R62" i="1" l="1"/>
  <c r="R63" i="1" s="1"/>
</calcChain>
</file>

<file path=xl/sharedStrings.xml><?xml version="1.0" encoding="utf-8"?>
<sst xmlns="http://schemas.openxmlformats.org/spreadsheetml/2006/main" count="924" uniqueCount="260">
  <si>
    <t>SERVICIO DE CONECTIVIDAD  PERIODO DE MARZO 2025 (REF MC 36719)</t>
  </si>
  <si>
    <t>ITEM</t>
  </si>
  <si>
    <t>CIUDAD</t>
  </si>
  <si>
    <t>No</t>
  </si>
  <si>
    <t>ID SERVICIO</t>
  </si>
  <si>
    <t>CODIGO DEL SERVICIO</t>
  </si>
  <si>
    <t>NIVEL</t>
  </si>
  <si>
    <t>TIPO</t>
  </si>
  <si>
    <t>ANCHO DE BANDA</t>
  </si>
  <si>
    <t>DIRECCION</t>
  </si>
  <si>
    <t xml:space="preserve">PRODUCTO </t>
  </si>
  <si>
    <t>ANS OBJETIVO</t>
  </si>
  <si>
    <t>ANS PERIODO</t>
  </si>
  <si>
    <t>INCIDENTES</t>
  </si>
  <si>
    <t>TICKET No.</t>
  </si>
  <si>
    <t xml:space="preserve">VALOR BASE MES </t>
  </si>
  <si>
    <t>DESCUENTO POR ANS</t>
  </si>
  <si>
    <t>MARZO</t>
  </si>
  <si>
    <t>OBSERVACION</t>
  </si>
  <si>
    <t>Bogotá - San Cayetano</t>
  </si>
  <si>
    <t xml:space="preserve"> ID123/ID124</t>
  </si>
  <si>
    <t>S1-N-CT-1-30</t>
  </si>
  <si>
    <t>Oro</t>
  </si>
  <si>
    <t>INTERNET</t>
  </si>
  <si>
    <t>Carrera 85d # 46a -96 San Cayetano</t>
  </si>
  <si>
    <t>SERVICIO PENDI BCK</t>
  </si>
  <si>
    <t>Puerto Carreño</t>
  </si>
  <si>
    <t>S1-N-CS-10-4</t>
  </si>
  <si>
    <t>Bronce</t>
  </si>
  <si>
    <t>Carrera 5  # 18-69 Locales 7 y 8, Barrio Centro</t>
  </si>
  <si>
    <t>Enlaces de Conectividad Satelital - Enlace a Internet Satelital - Orbita Baja - Zona 4 - Bronce - NA - 100Mbps - 12Mbps - Best Effort - NA - Mes - CANTIDAD: 1</t>
  </si>
  <si>
    <t xml:space="preserve">Puerto Inírida </t>
  </si>
  <si>
    <t>Calle 18 # 9 - 80/84, Barrio Los Comuneros</t>
  </si>
  <si>
    <t>Mitú</t>
  </si>
  <si>
    <t>Carrera 13a # 15a-87, Hotel Mitú Real</t>
  </si>
  <si>
    <t>CRAV - Apartadó</t>
  </si>
  <si>
    <t>S1-N-CT-1-212</t>
  </si>
  <si>
    <t>Plata</t>
  </si>
  <si>
    <t>Carrera 94 # 100-75 BLOQUE 1, Barrio Obrero Detrás de la Guardería Oro Verde</t>
  </si>
  <si>
    <t>CRAV - Valledupar</t>
  </si>
  <si>
    <t>ID129</t>
  </si>
  <si>
    <t>S1-N-CT-1-146</t>
  </si>
  <si>
    <t>Calle 20 # 11-105, Barrio La Granja</t>
  </si>
  <si>
    <t>CRAV - Villavicencio</t>
  </si>
  <si>
    <t>ID130</t>
  </si>
  <si>
    <t>Carrera 21 sur Vía Granja Campo Alegre Junto a la Policía Metropolitana</t>
  </si>
  <si>
    <t>CRAV- Quibdó</t>
  </si>
  <si>
    <t>ID131/ID132</t>
  </si>
  <si>
    <t>S1-N-CT-1-179</t>
  </si>
  <si>
    <t>Carrera 6 con 31 Esquina # 37-14 Barrio Cesar Conto - frente Rincón Vallenato  CRAV ATRATO</t>
  </si>
  <si>
    <t>Bogotá - MPLS</t>
  </si>
  <si>
    <t>ID133/ID134</t>
  </si>
  <si>
    <t>S1-N-CT-2-29</t>
  </si>
  <si>
    <t>DATOS</t>
  </si>
  <si>
    <t>BOGOTA - UP</t>
  </si>
  <si>
    <t>S1-N-CT-2-20</t>
  </si>
  <si>
    <t>Calle 53 #13-27 Piso 9, Edificio Minjunsticia</t>
  </si>
  <si>
    <t>Apartadó</t>
  </si>
  <si>
    <t>ID137</t>
  </si>
  <si>
    <t>S1-N-CT-2-80</t>
  </si>
  <si>
    <t>Av. Carrera 100 # 77-272 Edificio Complex 37, kilómetro 1 vía Carepa, local 102</t>
  </si>
  <si>
    <t>Arauca</t>
  </si>
  <si>
    <t>ID139/ID140</t>
  </si>
  <si>
    <t xml:space="preserve">Carrera 28 # 19-61, Barrio la Esperanza </t>
  </si>
  <si>
    <t>Armenia</t>
  </si>
  <si>
    <t>ID141</t>
  </si>
  <si>
    <t>Calle 3 Norte # 13-55 Barrio Alcázar</t>
  </si>
  <si>
    <t>Barrancabermeja</t>
  </si>
  <si>
    <t>ID142/ID143</t>
  </si>
  <si>
    <t>S1-N-CT-2-14</t>
  </si>
  <si>
    <t>Transversal 49a # 10-01, Oficinas 503, 504, 408, Edificio Terzzeto Living Center</t>
  </si>
  <si>
    <t>Barranquilla</t>
  </si>
  <si>
    <t>ID144</t>
  </si>
  <si>
    <t>S1-N-CT-2-146</t>
  </si>
  <si>
    <t>Carrera 58 # 64 - 102,  Barrio Prado</t>
  </si>
  <si>
    <t>Bucaramanga</t>
  </si>
  <si>
    <t>ID145</t>
  </si>
  <si>
    <t>S1-N-CT-2-179</t>
  </si>
  <si>
    <t>Carrera 27 # 36 - 14 Oficina 901, Edificio Sura Bucaramanga</t>
  </si>
  <si>
    <t>Cali</t>
  </si>
  <si>
    <t>ID146</t>
  </si>
  <si>
    <t>Calle 16 Norte # 9N-44/50, Barrio Granada</t>
  </si>
  <si>
    <t>Cartagena</t>
  </si>
  <si>
    <t>Carrera 19 # 26 -29, 3er Callejón, Barrio Manga, Diagonal Olímpica Estéreo</t>
  </si>
  <si>
    <t>Cúcuta</t>
  </si>
  <si>
    <t>ID150</t>
  </si>
  <si>
    <t>Calle 11 # 0-66, Edificio Altamira Oficina 301, Barrio la Playa</t>
  </si>
  <si>
    <t>Florencia</t>
  </si>
  <si>
    <t>S1-N-CT-2-47</t>
  </si>
  <si>
    <t>Calle 13B # 5-85, a la vuelta de la iglesia casa sobre la roca</t>
  </si>
  <si>
    <t>Ibagué</t>
  </si>
  <si>
    <t>ID 153</t>
  </si>
  <si>
    <t>Carrera 4B # 36-15, Barrio Cádiz.</t>
  </si>
  <si>
    <t>Manizales</t>
  </si>
  <si>
    <t>ID 154</t>
  </si>
  <si>
    <t>Calle 51 # 22A-24, Local 4 Y 5, Edificio  plaza 51</t>
  </si>
  <si>
    <t>Medellín</t>
  </si>
  <si>
    <t>S1-N-CT-2-16</t>
  </si>
  <si>
    <t>Calle 49 # 50-21 Pisos 14 y 15, Edificio El Café</t>
  </si>
  <si>
    <t>Mocoa</t>
  </si>
  <si>
    <t>S1-N-CT-2-212</t>
  </si>
  <si>
    <t>Carrera 9 # 21-108, Avenida Colombia, Hotel samay</t>
  </si>
  <si>
    <t>Montería</t>
  </si>
  <si>
    <t>ID158</t>
  </si>
  <si>
    <t>Calle 64 # 8A 56, Barrio La Castellana</t>
  </si>
  <si>
    <t>Neiva</t>
  </si>
  <si>
    <t>ID159</t>
  </si>
  <si>
    <t>Calle 11 # 3-41, Barrio Centro</t>
  </si>
  <si>
    <t>Pasto</t>
  </si>
  <si>
    <t>Calle 18 # 40-78, Edificio WORK Piso 3 y 4, Barrio Pandiaco</t>
  </si>
  <si>
    <t>Pereira</t>
  </si>
  <si>
    <t>ID87</t>
  </si>
  <si>
    <t>Calle 19 # 8 - 34, Piso 10, Oficinas 1005-1006, Edificio corporación Financiera de Occidente</t>
  </si>
  <si>
    <t>Popayán</t>
  </si>
  <si>
    <t>ID88</t>
  </si>
  <si>
    <t>Calle 13 Norte # 8N-12, Barrio el Recuerdo</t>
  </si>
  <si>
    <t>Quibdó</t>
  </si>
  <si>
    <t>ID89/ID90</t>
  </si>
  <si>
    <t>Carrera 7 # 26-50, Tercer Piso, Nivel 301, Edificio Martinez Andrade, Barrio Alameda Reyes</t>
  </si>
  <si>
    <t>Riohacha</t>
  </si>
  <si>
    <t>ID91</t>
  </si>
  <si>
    <t>Calle 12A  # 12 -77, Piso 1, Barrio Libertador</t>
  </si>
  <si>
    <t>San José del Guaviare</t>
  </si>
  <si>
    <t>ID92</t>
  </si>
  <si>
    <t xml:space="preserve">Avenida Los Colonizadores # 29-91. Lote 1, Barrio 20 de Julio </t>
  </si>
  <si>
    <t>Santa Marta</t>
  </si>
  <si>
    <t>ID93</t>
  </si>
  <si>
    <t>Calle 24 # 3 - 99, Of. 1505, Edificio Banco de Bogotá</t>
  </si>
  <si>
    <t>Sincelejo</t>
  </si>
  <si>
    <t>ID94/ID95</t>
  </si>
  <si>
    <t>Carrera 17 # 22 – 51 Centro Piso 1 y 2.</t>
  </si>
  <si>
    <t>Tunja</t>
  </si>
  <si>
    <t>ID96</t>
  </si>
  <si>
    <t>Transversal 9B # 28A-29 Casa 3, Barrio Maldonado</t>
  </si>
  <si>
    <t>Valledupar</t>
  </si>
  <si>
    <t>ID97/ID98</t>
  </si>
  <si>
    <t>Carrera 10 # 14-62, Barrio Obrero Antiguo fundación carboandes</t>
  </si>
  <si>
    <t>Villavicencio</t>
  </si>
  <si>
    <t>ID99</t>
  </si>
  <si>
    <t>Calle 19 # 39 -24, Barrio Camoa</t>
  </si>
  <si>
    <t>Yopal</t>
  </si>
  <si>
    <t>ID100</t>
  </si>
  <si>
    <t>Transversal 18 # 7-05 Piso 7, Edificio Sole</t>
  </si>
  <si>
    <t>S1-N-CT-4-371</t>
  </si>
  <si>
    <t>NA</t>
  </si>
  <si>
    <t>ID102</t>
  </si>
  <si>
    <t>S1-N-CT-4-519</t>
  </si>
  <si>
    <t>ID103/ID115</t>
  </si>
  <si>
    <t>S1-N-CT-4-355</t>
  </si>
  <si>
    <t>ID104</t>
  </si>
  <si>
    <t>ID106</t>
  </si>
  <si>
    <t>S1-N-CT-4-469</t>
  </si>
  <si>
    <t>S1-N-CT-4-437</t>
  </si>
  <si>
    <t>S1-N-CT-4-357</t>
  </si>
  <si>
    <t>ID110/ID121</t>
  </si>
  <si>
    <t>ID111/ID122</t>
  </si>
  <si>
    <t>Enlaces de Conectividad Terrestre</t>
  </si>
  <si>
    <t>S1-N-CT-6-1</t>
  </si>
  <si>
    <t>Enlaces de Conectividad Terrestre - Traslado de Enlace Terrestre Fuera del Perímetro de la Entidad - Zona 1 - Oro - NA - NA - NA - NA - NA - Unidad - CANTIDAD: 3</t>
  </si>
  <si>
    <t>S1-N-CT-6-5</t>
  </si>
  <si>
    <t>Enlaces de Conectividad Terrestre - Traslado de Enlace Terrestre Fuera del Perímetro de la Entidad - Zona 1 - Plata - NA - NA - NA - NA - NA - Unidad - CANTIDAD: 4</t>
  </si>
  <si>
    <t>S1-N-CT-6-2</t>
  </si>
  <si>
    <t>Enlaces de Conectividad Terrestre - Traslado de Enlace Terrestre Fuera del Perímetro de la Entidad - Zona 2 - Oro - NA - NA - NA - NA - NA - Unidad - CANTIDAD: 2</t>
  </si>
  <si>
    <t>S1-N-CT-6-6</t>
  </si>
  <si>
    <t>Enlaces de Conectividad Terrestre - Traslado de Enlace Terrestre Fuera del Perímetro de la Entidad - Zona 2 - Plata - NA - NA - NA - NA - NA - Unidad - CANTIDAD: 2</t>
  </si>
  <si>
    <t>S1-N-CT-6-3</t>
  </si>
  <si>
    <t>Enlaces de Conectividad Terrestre - Traslado de Enlace Terrestre Fuera del Perímetro de la Entidad - Zona 3 - Oro - NA - NA - NA - NA - NA - Unidad - CANTIDAD: 1</t>
  </si>
  <si>
    <t>S1-N-CT-6-7</t>
  </si>
  <si>
    <t>Enlaces de Conectividad Terrestre - Traslado de Enlace Terrestre Fuera del Perímetro de la Entidad - Zona 3 - Plata - NA - NA - NA - NA - NA - Unidad - CANTIDAD: 2</t>
  </si>
  <si>
    <t>Enlaces de Conectividad satelital</t>
  </si>
  <si>
    <t>S1-N-CS-7-4</t>
  </si>
  <si>
    <t>Enlaces de Conectividad Satelital - Traslado de Enlace Satelital Fuera del Perímetro de la Entidad - Zona 4 - Bronce - NA - NA - NA - NA - NA - Unidad - CANTIDAD: 1</t>
  </si>
  <si>
    <t>TOTAL</t>
  </si>
  <si>
    <t>IVA</t>
  </si>
  <si>
    <t>Q</t>
  </si>
  <si>
    <t>TOTAL+IVA</t>
  </si>
  <si>
    <t>%</t>
  </si>
  <si>
    <t>SUMA</t>
  </si>
  <si>
    <t xml:space="preserve">TOTAL </t>
  </si>
  <si>
    <t>ANS</t>
  </si>
  <si>
    <t>FECHA</t>
  </si>
  <si>
    <t>INICIO DE LA FALLA</t>
  </si>
  <si>
    <t>SOLUCION  DE LA FALLA</t>
  </si>
  <si>
    <t>IT SERVICIO</t>
  </si>
  <si>
    <t>IT SERVICIO CLARO</t>
  </si>
  <si>
    <t>ITEM_OC</t>
  </si>
  <si>
    <t>CATEGORIA</t>
  </si>
  <si>
    <t>ANS - ACUERDOS DE NIVELES DE SERVICIOS</t>
  </si>
  <si>
    <t>DESCUENTOS POR ANS</t>
  </si>
  <si>
    <t>MINUTOS</t>
  </si>
  <si>
    <t>PORCENTAJE</t>
  </si>
  <si>
    <t>CANTIDAD</t>
  </si>
  <si>
    <t>VALORES</t>
  </si>
  <si>
    <t>TIEMPO OBJETIVO
(HORAS DEL MES)</t>
  </si>
  <si>
    <t>TIEMPO OBJETIVO
(MINUTOS DEL MES)</t>
  </si>
  <si>
    <t>TIEMPO INDISPONIBILIDAD
(EN MINUTOS)</t>
  </si>
  <si>
    <t>ANS DEL PERIODO</t>
  </si>
  <si>
    <t>INTERRUPCIONES MAXIMAS EN UN MES</t>
  </si>
  <si>
    <t>INTERRUPCIONES PERIODO
(CANTIDAD DEL MES)</t>
  </si>
  <si>
    <t>INTERRUPCIONES</t>
  </si>
  <si>
    <t>PORCENTAJE TOTAL</t>
  </si>
  <si>
    <t>VLR BASE</t>
  </si>
  <si>
    <t>DESCUENTO</t>
  </si>
  <si>
    <t>SUBTOTAL DE DESCUENTO</t>
  </si>
  <si>
    <t>TERRESTRE</t>
  </si>
  <si>
    <t>DISPONIBILIDAD</t>
  </si>
  <si>
    <r>
      <t xml:space="preserve">Disponibilidad exigida
</t>
    </r>
    <r>
      <rPr>
        <b/>
        <sz val="11"/>
        <rFont val="Aptos Narrow"/>
        <family val="2"/>
        <scheme val="minor"/>
      </rPr>
      <t>&gt;=99.6% mensual</t>
    </r>
    <r>
      <rPr>
        <sz val="11"/>
        <rFont val="Aptos Narrow"/>
        <family val="2"/>
        <scheme val="minor"/>
      </rPr>
      <t xml:space="preserve">
</t>
    </r>
    <r>
      <rPr>
        <b/>
        <sz val="11"/>
        <rFont val="Aptos Narrow"/>
        <family val="2"/>
        <scheme val="minor"/>
      </rPr>
      <t>Penalidad por no conformidad - Descuento en facturación</t>
    </r>
    <r>
      <rPr>
        <sz val="11"/>
        <rFont val="Aptos Narrow"/>
        <family val="2"/>
        <scheme val="minor"/>
      </rPr>
      <t xml:space="preserve">
99%&lt;=Disponibilidad&lt;99.6%: 10% de descuento sobre el costo este servicio.
98%&lt;=Disponibilidad&lt;99%: 20% de descuento sobre el costo este servicio. 
97%&lt;=Disponibilidad&lt;98%: 50% de descuento sobre el costo este servicio. 
Disponibilidad&lt;97%: 100% de descuento sobre el costo este servicio. 
</t>
    </r>
    <r>
      <rPr>
        <b/>
        <sz val="11"/>
        <rFont val="Aptos Narrow"/>
        <family val="2"/>
        <scheme val="minor"/>
      </rPr>
      <t>Penalidad por no conformidad - Modalidad compensación</t>
    </r>
    <r>
      <rPr>
        <sz val="11"/>
        <rFont val="Aptos Narrow"/>
        <family val="2"/>
        <scheme val="minor"/>
      </rPr>
      <t xml:space="preserve">
99%&lt;=Disponibilidad&lt;99.6%: 10% de Ampliación del enlace contratado durante 30 días.
98%&lt;=Disponibilidad&lt;99%: 20% de Ampliación del enlace contratado durante 30 días.
97%&lt;=Disponibilidad&lt;98%: 50% de Ampliación del enlace contratado durante 30 días.
Disponibilidad&lt;97%: 100% de Ampliación del enlace contratado durante 30 días.
</t>
    </r>
  </si>
  <si>
    <r>
      <t xml:space="preserve">Disponibilidad exigida
</t>
    </r>
    <r>
      <rPr>
        <b/>
        <sz val="11"/>
        <rFont val="Aptos Narrow"/>
        <family val="2"/>
        <scheme val="minor"/>
      </rPr>
      <t>&gt;=99.9% mensual</t>
    </r>
    <r>
      <rPr>
        <sz val="11"/>
        <rFont val="Aptos Narrow"/>
        <family val="2"/>
        <scheme val="minor"/>
      </rPr>
      <t xml:space="preserve">
</t>
    </r>
    <r>
      <rPr>
        <b/>
        <sz val="11"/>
        <rFont val="Aptos Narrow"/>
        <family val="2"/>
        <scheme val="minor"/>
      </rPr>
      <t>Penalidad por no conformidad - Descuento en facturación</t>
    </r>
    <r>
      <rPr>
        <sz val="11"/>
        <rFont val="Aptos Narrow"/>
        <family val="2"/>
        <scheme val="minor"/>
      </rPr>
      <t xml:space="preserve">
99.6%&lt;=Disponibilidad&lt;99.9%: 10% de descuento sobre el costo este servicio.
99.3%&lt;=Disponibilidad&lt;99.6%: 20% de descuento sobre el costo este servicio. 
99%&lt;=Disponibilidad&lt;99.3%: 50% de descuento sobre el costo este servicio. 
Disponibilidad&lt;99%: 100% de descuento sobre el costo este servicio.
</t>
    </r>
    <r>
      <rPr>
        <b/>
        <sz val="11"/>
        <rFont val="Aptos Narrow"/>
        <family val="2"/>
        <scheme val="minor"/>
      </rPr>
      <t>Penalidad por no conformidad - Modalidad compensación</t>
    </r>
    <r>
      <rPr>
        <sz val="11"/>
        <rFont val="Aptos Narrow"/>
        <family val="2"/>
        <scheme val="minor"/>
      </rPr>
      <t xml:space="preserve">
99.6%&lt;=Disponibilidad&lt;99.9%: 10% de Ampliación del enlace contratado durante 30 días.
99.3%&lt;=Disponibilidad&lt;99.6%:  20% de Ampliación del enlace contratado durante 30 días.
99%&lt;=Disponibilidad&lt;99.3%:  50% de Ampliación del enlace contratado durante 30 días.
Disponibilidad&lt;99%: 100% de Ampliación del enlace contratado durante 30 días. </t>
    </r>
  </si>
  <si>
    <r>
      <t xml:space="preserve">Disponibilidad exigida
</t>
    </r>
    <r>
      <rPr>
        <b/>
        <sz val="11"/>
        <rFont val="Aptos Narrow"/>
        <family val="2"/>
        <scheme val="minor"/>
      </rPr>
      <t>&gt;=99.98% mensual</t>
    </r>
    <r>
      <rPr>
        <sz val="11"/>
        <rFont val="Aptos Narrow"/>
        <family val="2"/>
        <scheme val="minor"/>
      </rPr>
      <t xml:space="preserve">
</t>
    </r>
    <r>
      <rPr>
        <b/>
        <sz val="11"/>
        <rFont val="Aptos Narrow"/>
        <family val="2"/>
        <scheme val="minor"/>
      </rPr>
      <t>Penalidad por no conformidad - Descuento en facturación</t>
    </r>
    <r>
      <rPr>
        <sz val="11"/>
        <rFont val="Aptos Narrow"/>
        <family val="2"/>
        <scheme val="minor"/>
      </rPr>
      <t xml:space="preserve">
99.9%&lt;=Disponibilidad&lt;99.98%: 10% de descuento sobre el costo este servicio.
99.8%&lt;=Disponibilidad&lt;99.9%: 20% de descuento sobre el costo este servicio. 
99.7%&lt;=Disponibilidad&lt;99.8%: 50% de descuento sobre el costo este servicio. 
Disponibilidad&lt;99.7%: 100% de descuento sobre el costo este servicio.
</t>
    </r>
    <r>
      <rPr>
        <b/>
        <sz val="11"/>
        <rFont val="Aptos Narrow"/>
        <family val="2"/>
        <scheme val="minor"/>
      </rPr>
      <t>Penalidad por no conformidad - Modalidad compensación</t>
    </r>
    <r>
      <rPr>
        <sz val="11"/>
        <rFont val="Aptos Narrow"/>
        <family val="2"/>
        <scheme val="minor"/>
      </rPr>
      <t xml:space="preserve">
99.9%&lt;=Disponibilidad&lt;99.98%: 10% de Ampliación del enlace contratado durante 30 días.
99.8%&lt;=Disponibilidad&lt;99.9%: 20% de Ampliación del enlace contratado durante 30 días.
99.7%&lt;=Disponibilidad&lt;99.8%: 50% de Ampliación del enlace contratado durante 30 días.
Disponibilidad&lt;99.7%: 100% de Ampliación del enlace contratado durante 30 días. </t>
    </r>
  </si>
  <si>
    <t>Disponibilidad</t>
  </si>
  <si>
    <t>La disponibilidad se mide usando la siguiente ecuación:
                 Número total de minutos en que el servicio no está disponible
(1 -     ----------------------------------------------------------------- ) x 100%
                  Número de días en el mes contratados x 24 horas x 60 minutos
La indisponibilidad es el número total de minutos, durante el mes facturado, en los que el servicio de intercambio de datos sobre el enlace no está disponible, dividido en el número total de minutos en el mes facturado.
La medición la hace el Proveedor monitoreando permanentemente el servicio durante el mes. Los resultados del monitoreo son mantenidos por el Proveedor para que puedan ser consultados por la Entidad Compradora en cualquier momento durante la duración del servicio. La información mantenida por el Proveedor le debe permitir a la Entidad Compradora verificar la disponibilidad histórica del servicio en los meses anteriores y durante el mes en curso.
La medición se hace de forma individual sobre cada enlace. Es decir, cada enlace debe cumplir con el valor exigido en el ANS.</t>
  </si>
  <si>
    <r>
      <rPr>
        <b/>
        <sz val="11"/>
        <color theme="1"/>
        <rFont val="Aptos Narrow"/>
        <family val="2"/>
        <scheme val="minor"/>
      </rPr>
      <t>Interrupciones máximas en un mes</t>
    </r>
    <r>
      <rPr>
        <sz val="11"/>
        <color theme="1"/>
        <rFont val="Aptos Narrow"/>
        <family val="2"/>
        <scheme val="minor"/>
      </rPr>
      <t xml:space="preserve">
2 Interrupciones.
</t>
    </r>
    <r>
      <rPr>
        <b/>
        <sz val="11"/>
        <color theme="1"/>
        <rFont val="Aptos Narrow"/>
        <family val="2"/>
        <scheme val="minor"/>
      </rPr>
      <t>Penalidad por no conformidad - Descuento en facturación</t>
    </r>
    <r>
      <rPr>
        <sz val="11"/>
        <color theme="1"/>
        <rFont val="Aptos Narrow"/>
        <family val="2"/>
        <scheme val="minor"/>
      </rPr>
      <t xml:space="preserve">
3 Interrupciones: 20% de descuento sobre el costo de este servicio.
4 Interrupciones: 50% de descuento sobre el costo de este servicio.
&gt;5 Interrupciones: 100% de descuento sobre el costo de este servicio.
</t>
    </r>
    <r>
      <rPr>
        <b/>
        <sz val="11"/>
        <color theme="1"/>
        <rFont val="Aptos Narrow"/>
        <family val="2"/>
        <scheme val="minor"/>
      </rPr>
      <t>Penalidad por no conformidad - Modalidad compensación</t>
    </r>
    <r>
      <rPr>
        <sz val="11"/>
        <color theme="1"/>
        <rFont val="Aptos Narrow"/>
        <family val="2"/>
        <scheme val="minor"/>
      </rPr>
      <t xml:space="preserve">
3 Interrupciones: 20% de Ampliación del enlace contratado durante 30 días.
4 Interrupciones: 50% de Ampliación del enlace contratado durante 30 días.
&gt;5 Interrupciones: 100% de Ampliación del enlace contratado durante 30 días.</t>
    </r>
  </si>
  <si>
    <r>
      <rPr>
        <b/>
        <sz val="11"/>
        <color theme="1"/>
        <rFont val="Aptos Narrow"/>
        <family val="2"/>
        <scheme val="minor"/>
      </rPr>
      <t>Interrupciones máximas en un mes</t>
    </r>
    <r>
      <rPr>
        <sz val="11"/>
        <color theme="1"/>
        <rFont val="Aptos Narrow"/>
        <family val="2"/>
        <scheme val="minor"/>
      </rPr>
      <t xml:space="preserve">
1 Interrupción.
</t>
    </r>
    <r>
      <rPr>
        <b/>
        <sz val="11"/>
        <color theme="1"/>
        <rFont val="Aptos Narrow"/>
        <family val="2"/>
        <scheme val="minor"/>
      </rPr>
      <t>Penalidad por no conformidad - Descuento en facturación</t>
    </r>
    <r>
      <rPr>
        <sz val="11"/>
        <color theme="1"/>
        <rFont val="Aptos Narrow"/>
        <family val="2"/>
        <scheme val="minor"/>
      </rPr>
      <t xml:space="preserve">
2 Interrupciones: 20% de descuento sobre el costo de este servicio.
3 Interrupciones: 50% de descuento sobre el costo de este servicio.
&gt;4 Interrupciones: 100% de descuento sobre el costo de este servicio.
</t>
    </r>
    <r>
      <rPr>
        <b/>
        <sz val="11"/>
        <color theme="1"/>
        <rFont val="Aptos Narrow"/>
        <family val="2"/>
        <scheme val="minor"/>
      </rPr>
      <t>Penalidad por no conformidad - Modalidad compensación</t>
    </r>
    <r>
      <rPr>
        <sz val="11"/>
        <color theme="1"/>
        <rFont val="Aptos Narrow"/>
        <family val="2"/>
        <scheme val="minor"/>
      </rPr>
      <t xml:space="preserve">
2 Interrupciones: 20% de Ampliación del enlace contratado durante 30 días.
3 Interrupciones: 50% de Ampliación del enlace contratado durante 30 días.
&gt;4 Interrupciones: 100% de Ampliación del enlace contratado durante 30 días.</t>
    </r>
  </si>
  <si>
    <r>
      <rPr>
        <b/>
        <sz val="11"/>
        <color theme="1"/>
        <rFont val="Aptos Narrow"/>
        <family val="2"/>
        <scheme val="minor"/>
      </rPr>
      <t>Interrupciones máximas en un mes</t>
    </r>
    <r>
      <rPr>
        <sz val="11"/>
        <color theme="1"/>
        <rFont val="Aptos Narrow"/>
        <family val="2"/>
        <scheme val="minor"/>
      </rPr>
      <t xml:space="preserve">
0 Interrupción.
</t>
    </r>
    <r>
      <rPr>
        <b/>
        <sz val="11"/>
        <color theme="1"/>
        <rFont val="Aptos Narrow"/>
        <family val="2"/>
        <scheme val="minor"/>
      </rPr>
      <t>Penalidad por no conformidad - Descuento en facturación</t>
    </r>
    <r>
      <rPr>
        <sz val="11"/>
        <color theme="1"/>
        <rFont val="Aptos Narrow"/>
        <family val="2"/>
        <scheme val="minor"/>
      </rPr>
      <t xml:space="preserve">
1 Interrupciones: 20% de descuento sobre el costo de este servicio.
2 Interrupciones: 50% de descuento sobre el costo de este servicio.
&gt;3 Interrupciones: 100% de descuento sobre el costo de este servicio.
</t>
    </r>
    <r>
      <rPr>
        <b/>
        <sz val="11"/>
        <color theme="1"/>
        <rFont val="Aptos Narrow"/>
        <family val="2"/>
        <scheme val="minor"/>
      </rPr>
      <t>Penalidad por no conformidad - Modalidad compensación</t>
    </r>
    <r>
      <rPr>
        <sz val="11"/>
        <color theme="1"/>
        <rFont val="Aptos Narrow"/>
        <family val="2"/>
        <scheme val="minor"/>
      </rPr>
      <t xml:space="preserve">
1 Interrupciones: 20% de Ampliación del enlace contratado durante 30 días.
2 Interrupciones: 50% de Ampliación del enlace contratado durante 30 días.
&gt;3 Interrupciones: 100% de Ampliación del enlace contratado durante 30 días.</t>
    </r>
  </si>
  <si>
    <t>Interrupciones máximas</t>
  </si>
  <si>
    <t>El ANS Interrupciones máximas hace referencia al número máximo de Interrupciones durante el mes facturado.
Una Interrupción se define como una pérdida total del servicio que implica que no hay intercambio de datos sobre el enlace.
La medición la hace el Proveedor monitoreando permanentemente el servicio durante el mes. Los resultados del monitoreo son mantenidos por el Proveedor para que puedan ser consultados por la Entidad Compradora en cualquier momento durante la duración del servicio. La información mantenida por el Proveedor le debe permitir a la Entidad Compradora verificar el número de Interrupciones histórico de meses anteriores y el número de Interrupciones acumuladas para el mes en curso.
La medición se hace de forma individual sobre cada enlace. Es decir, cada enlace debe cumplir con el valor exigido en el ANS.</t>
  </si>
  <si>
    <t>SATELITALES</t>
  </si>
  <si>
    <t>DISPONIBILIDA</t>
  </si>
  <si>
    <r>
      <rPr>
        <b/>
        <sz val="11"/>
        <rFont val="Aptos Narrow"/>
        <family val="2"/>
        <scheme val="minor"/>
      </rPr>
      <t>Disponibilidad requerida:</t>
    </r>
    <r>
      <rPr>
        <sz val="11"/>
        <rFont val="Aptos Narrow"/>
        <family val="2"/>
        <scheme val="minor"/>
      </rPr>
      <t xml:space="preserve">
&gt;= 99.6%
</t>
    </r>
    <r>
      <rPr>
        <b/>
        <sz val="11"/>
        <rFont val="Aptos Narrow"/>
        <family val="2"/>
        <scheme val="minor"/>
      </rPr>
      <t>Penalidad por no conformidad</t>
    </r>
    <r>
      <rPr>
        <sz val="11"/>
        <rFont val="Aptos Narrow"/>
        <family val="2"/>
        <scheme val="minor"/>
      </rPr>
      <t xml:space="preserve">
98% &lt;= disponibilidad &lt; 99.6%: 10% de descuento sobre el costo este servicio.
97% &lt;= disponibilidad &lt; 98%: 20% de descuento sobre el costo este servicio.
95% &lt;= disponibilidad &lt; 97%: 50% de descuento sobre el costo este servicio.
disponibilidad &lt; 95%: 100% de descuento sobre el costo este servicio.</t>
    </r>
  </si>
  <si>
    <r>
      <rPr>
        <b/>
        <sz val="11"/>
        <color theme="1"/>
        <rFont val="Aptos Narrow"/>
        <family val="2"/>
        <scheme val="minor"/>
      </rPr>
      <t>Interrupciones máximas en un mes</t>
    </r>
    <r>
      <rPr>
        <sz val="11"/>
        <color theme="1"/>
        <rFont val="Aptos Narrow"/>
        <family val="2"/>
        <scheme val="minor"/>
      </rPr>
      <t xml:space="preserve">
3 Interrupciones.
</t>
    </r>
    <r>
      <rPr>
        <b/>
        <sz val="11"/>
        <color theme="1"/>
        <rFont val="Aptos Narrow"/>
        <family val="2"/>
        <scheme val="minor"/>
      </rPr>
      <t xml:space="preserve">
Penalidad por no conformidad - Descuento en facturación
</t>
    </r>
    <r>
      <rPr>
        <sz val="11"/>
        <color theme="1"/>
        <rFont val="Aptos Narrow"/>
        <family val="2"/>
        <scheme val="minor"/>
      </rPr>
      <t xml:space="preserve">4 Interrupciones: 20% de descuento sobre el costo de este servicio.
5 Interrupciones: 50% de descuento sobre el costo de este servicio.
&gt;6 Interrupciones: 100% de descuento sobre el costo de este servicio.
</t>
    </r>
    <r>
      <rPr>
        <b/>
        <sz val="11"/>
        <color theme="1"/>
        <rFont val="Aptos Narrow"/>
        <family val="2"/>
        <scheme val="minor"/>
      </rPr>
      <t>Penalidad por no conformidad - Modalidad compensación</t>
    </r>
    <r>
      <rPr>
        <sz val="11"/>
        <color theme="1"/>
        <rFont val="Aptos Narrow"/>
        <family val="2"/>
        <scheme val="minor"/>
      </rPr>
      <t xml:space="preserve">
4 Interrupciones: 20% de Ampliación del enlace contratado durante 30 días.
5 Interrupciones: 50% de Ampliación del enlace contratado durante 30 días.
&gt;6 Interrupciones: 100% de Ampliación del enlace contratado durante 30 días.</t>
    </r>
  </si>
  <si>
    <t>ID152</t>
  </si>
  <si>
    <t>ID157</t>
  </si>
  <si>
    <t>ID160</t>
  </si>
  <si>
    <t>ID135</t>
  </si>
  <si>
    <t>ID128</t>
  </si>
  <si>
    <t>ID125</t>
  </si>
  <si>
    <t>ID126</t>
  </si>
  <si>
    <t>Provisional CLARO</t>
  </si>
  <si>
    <t>Implementado con Provisional, pero estuvo la mayoría del tiempo caído</t>
  </si>
  <si>
    <t>Enlaces de Conectividad Terrestre - Enlaces Dedicados entre Puntos - Zona 1 - Plata - Alta - 64Mbps - 64Mbps - Reúso: 1:1 - Simétrico - Mes - CANTIDAD: 1</t>
  </si>
  <si>
    <t>Enlaces de Conectividad Terrestre - Enlaces Dedicados entre Puntos - Zona 2 - Plata - Alta - 64Mbps - 64Mbps - Reúso: 1:1 - Simétrico - Mes - CANTIDAD: 1</t>
  </si>
  <si>
    <t>Enlaces de Conectividad Terrestre - Enlaces Dedicados entre Puntos - Zona 3 - Plata - Alta - 64Mbps - 64Mbps - Reúso: 1:1 - Simétrico - Mes - CANTIDAD: 1</t>
  </si>
  <si>
    <t>Enlaces de Conectividad Terrestre - Enlaces Dedicados entre Puntos - Zona 2 - Oro - Alta - 64Mbps - 64Mbps - Reúso: 1:1 - Simétrico - Mes - CANTIDAD: 1</t>
  </si>
  <si>
    <t>Enlaces de Conectividad Terrestre - Enlaces Dedicados entre Puntos - Zona 1 - Oro - Alta - 64Mbps - 64Mbps - Reúso: 1:1 - Simétrico - Mes - CANTIDAD: 1</t>
  </si>
  <si>
    <t>Enlaces de Conectividad Terrestre - Crecimiento Definitivo Enlaces Dedicados entre Puntos - Zona 1 - Oro - Alta - 500Mbps - 500Mbps - Reúso: 1:1 - Simétrico - Mes - CANTIDAD: 1</t>
  </si>
  <si>
    <t>Enlaces de Conectividad Terrestre - Crecimiento Definitivo Enlaces Dedicados entre Puntos - Zona 3 - Oro - Alta - 12Mbps - 12Mbps - Reúso: 1:1 - Simétrico - Mes - CANTIDAD: 1</t>
  </si>
  <si>
    <t>Enlaces de Conectividad Terrestre - Crecimiento Definitivo Enlaces Dedicados entre Puntos - Zona 1 - Oro - Alta - 12Mbps - 12Mbps - Reúso: 1:1 - Simétrico - Mes - CANTIDAD: 1</t>
  </si>
  <si>
    <t>Enlaces de Conectividad Terrestre - Crecimiento Definitivo Enlaces Dedicados entre Puntos - Zona 2 - Plata - Alta - 12Mbps - 12Mbps - Reúso: 1:1 - Simétrico - Mes - CANTIDAD: 1</t>
  </si>
  <si>
    <t>Enlaces de Conectividad Terrestre - Crecimiento Definitivo Enlaces Dedicados entre Puntos - Zona 2 - Oro - Alta - 12Mbps - 12Mbps - Reúso: 1:1 - Simétrico - Mes - CANTIDAD: 1</t>
  </si>
  <si>
    <t>Enlaces de Conectividad Terrestre - Crecimiento Definitivo Enlaces Dedicados entre Puntos - Zona 1 - Oro - Alta - 20Mbps - 20Mbps - Reúso: 1:1 - Simétrico - Mes - CANTIDAD: 1</t>
  </si>
  <si>
    <t>Instalación</t>
  </si>
  <si>
    <t>Se paga única vez en la primera facturación</t>
  </si>
  <si>
    <t>Enlaces de Conectividad Terrestre - Enlaces Dedicados a Internet - Zona 1 - Oro - Alta - 2Gbps - 2Gbps - Reúso: 1:1 - Simétrico - Mes - CANTIDAD: 1</t>
  </si>
  <si>
    <t>Enlaces de Conectividad Terrestre - Enlaces Dedicados a Internet - Zona 3 - Plata - Alta - 64Mbps - 64Mbps - Reúso: 1:1 - Simétrico - Mes - CANTIDAD: 1</t>
  </si>
  <si>
    <t>Enlaces de Conectividad Terrestre - Enlaces Dedicados a Internet - Zona 1 - Plata - Alta - 64Mbps - 64Mbps - Reúso: 1:1 - Simétrico - Mes - CANTIDAD: 1</t>
  </si>
  <si>
    <t>Enlaces de Conectividad Terrestre - Enlaces Dedicados a Internet - Zona 2 - Plata - Alta - 64Mbps - 64Mbps - Reúso: 1:1 - Simétrico - Mes - CANTIDAD: 1</t>
  </si>
  <si>
    <t>Enlaces de Conectividad Terrestre - Enlaces Dedicados entre Puntos - Zona 1 - Oro - Alta - 1Gbps - 1Gbps - Reúso: 1:1 - Simétrico - Mes - CANTIDAD: 1</t>
  </si>
  <si>
    <t>Enlaces de Conectividad Terrestre - Enlaces Dedicados entre Puntos - Zona 1 - Oro - Alta - 300Mbps - 300Mbps - Reúso: 1:1 - Simétrico - Mes - CANTIDAD: 1</t>
  </si>
  <si>
    <t>Enlaces de Conectividad Terrestre - Enlaces Dedicados entre Puntos - Zona 3 - Oro - Alta - 64Mbps - 64Mbps - Reúso: 1:1 - Simétrico - Mes - CANTIDAD: 1</t>
  </si>
  <si>
    <t>Enlaces de Conectividad Terrestre - Enlaces Dedicados entre Puntos - Zona 1 - Oro - Alta - 128Mbps - 128Mbps - Reúso: 1:1 - Simétrico - Mes - CANTIDAD: 1</t>
  </si>
  <si>
    <t>Servicio no implementado</t>
  </si>
  <si>
    <t>Crecimiento no implementado</t>
  </si>
  <si>
    <t>Implementado el 28/03/2025</t>
  </si>
  <si>
    <t>Implementado el 26/03/2025</t>
  </si>
  <si>
    <t>Implementado el 25/03/2025</t>
  </si>
  <si>
    <t>Implementado el 20/03/2025</t>
  </si>
  <si>
    <t>Implementado el 21/03/2025</t>
  </si>
  <si>
    <t>Implementado 31/01/2025 11:49 am</t>
  </si>
  <si>
    <t>Implementado el 20/03/2026</t>
  </si>
  <si>
    <t>Implementado con  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</si>
</sst>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4" formatCode="_-&quot;$&quot;* #,##0.00_-;\-&quot;$&quot;* #,##0.00_-;_-&quot;$&quot;* &quot;-&quot;??_-;_-@_-"/>
    <numFmt numFmtId="43" formatCode="_-* #,##0.00_-;\-* #,##0.00_-;_-* &quot;-&quot;??_-;_-@_-"/>
    <numFmt numFmtId="164" formatCode="_(* #,##0_);_(* \(#,##0\);_(* &quot;-&quot;??_);_(@_)"/>
    <numFmt numFmtId="165" formatCode="[$$-240A]\ #,##0.00"/>
    <numFmt numFmtId="166" formatCode="0.000"/>
    <numFmt numFmtId="167" formatCode="&quot;$&quot;\ #,##0.00"/>
  </numFmts>
  <fonts count="1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8"/>
      <name val="Aptos Narrow"/>
      <family val="2"/>
      <scheme val="minor"/>
    </font>
    <font>
      <b/>
      <sz val="9"/>
      <color rgb="FF000000"/>
      <name val="Aptos Narrow"/>
      <family val="2"/>
      <scheme val="minor"/>
    </font>
    <font>
      <sz val="9"/>
      <color theme="0"/>
      <name val="Aptos Narrow"/>
      <family val="2"/>
      <scheme val="minor"/>
    </font>
    <font>
      <sz val="9"/>
      <name val="Aptos Narrow"/>
      <family val="2"/>
      <scheme val="minor"/>
    </font>
    <font>
      <b/>
      <sz val="9"/>
      <color theme="0"/>
      <name val="Aptos Narrow"/>
      <family val="2"/>
      <scheme val="minor"/>
    </font>
    <font>
      <b/>
      <sz val="9"/>
      <color theme="1"/>
      <name val="Aptos Narrow"/>
      <family val="2"/>
      <scheme val="minor"/>
    </font>
    <font>
      <sz val="9"/>
      <color theme="1"/>
      <name val="Aptos Narrow"/>
      <family val="2"/>
      <scheme val="minor"/>
    </font>
    <font>
      <b/>
      <sz val="9"/>
      <color rgb="FFFF0000"/>
      <name val="Aptos Narrow"/>
      <family val="2"/>
      <scheme val="minor"/>
    </font>
    <font>
      <b/>
      <sz val="11"/>
      <name val="Aptos Narrow"/>
      <family val="2"/>
      <scheme val="minor"/>
    </font>
    <font>
      <sz val="11"/>
      <name val="Aptos Narrow"/>
      <family val="2"/>
      <scheme val="minor"/>
    </font>
    <font>
      <sz val="11"/>
      <color rgb="FFFF0000"/>
      <name val="Aptos Narrow"/>
      <family val="2"/>
      <scheme val="minor"/>
    </font>
  </fonts>
  <fills count="20">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8" tint="0.59999389629810485"/>
        <bgColor indexed="64"/>
      </patternFill>
    </fill>
    <fill>
      <patternFill patternType="solid">
        <fgColor rgb="FFC00000"/>
        <bgColor indexed="64"/>
      </patternFill>
    </fill>
    <fill>
      <patternFill patternType="solid">
        <fgColor theme="4" tint="0.59999389629810485"/>
        <bgColor rgb="FF000000"/>
      </patternFill>
    </fill>
    <fill>
      <patternFill patternType="solid">
        <fgColor theme="4" tint="0.59999389629810485"/>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theme="9" tint="-0.499984740745262"/>
        <bgColor indexed="64"/>
      </patternFill>
    </fill>
    <fill>
      <patternFill patternType="solid">
        <fgColor rgb="FF002060"/>
        <bgColor indexed="64"/>
      </patternFill>
    </fill>
    <fill>
      <patternFill patternType="solid">
        <fgColor rgb="FFFFFF00"/>
        <bgColor indexed="64"/>
      </patternFill>
    </fill>
    <fill>
      <patternFill patternType="solid">
        <fgColor theme="1" tint="0.499984740745262"/>
        <bgColor indexed="64"/>
      </patternFill>
    </fill>
  </fills>
  <borders count="31">
    <border>
      <left/>
      <right/>
      <top/>
      <bottom/>
      <diagonal/>
    </border>
    <border>
      <left style="thin">
        <color theme="0" tint="-4.9989318521683403E-2"/>
      </left>
      <right/>
      <top/>
      <bottom style="thin">
        <color theme="0" tint="-0.24994659260841701"/>
      </bottom>
      <diagonal/>
    </border>
    <border>
      <left style="thin">
        <color theme="0" tint="-4.9989318521683403E-2"/>
      </left>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theme="0" tint="-0.24994659260841701"/>
      </left>
      <right/>
      <top/>
      <bottom style="thin">
        <color theme="0" tint="-0.2499465926084170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theme="0" tint="-0.34998626667073579"/>
      </right>
      <top/>
      <bottom/>
      <diagonal/>
    </border>
    <border>
      <left/>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28">
    <xf numFmtId="0" fontId="0" fillId="0" borderId="0" xfId="0"/>
    <xf numFmtId="0" fontId="2" fillId="2" borderId="1" xfId="0" applyFont="1" applyFill="1" applyBorder="1" applyAlignment="1" applyProtection="1">
      <alignment horizontal="center" vertical="center" wrapText="1"/>
      <protection hidden="1"/>
    </xf>
    <xf numFmtId="0" fontId="0" fillId="3" borderId="3" xfId="0"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protection hidden="1"/>
    </xf>
    <xf numFmtId="0" fontId="2" fillId="4" borderId="2" xfId="0" applyFont="1" applyFill="1" applyBorder="1" applyAlignment="1" applyProtection="1">
      <alignment horizontal="center" vertical="center" wrapText="1"/>
      <protection hidden="1"/>
    </xf>
    <xf numFmtId="0" fontId="0" fillId="0" borderId="4" xfId="0" applyBorder="1" applyAlignment="1" applyProtection="1">
      <alignment vertical="center" wrapText="1"/>
      <protection hidden="1"/>
    </xf>
    <xf numFmtId="0" fontId="0" fillId="3" borderId="3" xfId="0" applyFill="1" applyBorder="1" applyAlignment="1" applyProtection="1">
      <alignment horizontal="left" vertical="center"/>
      <protection hidden="1"/>
    </xf>
    <xf numFmtId="0" fontId="0" fillId="0" borderId="6" xfId="0" applyBorder="1" applyAlignment="1" applyProtection="1">
      <alignment vertical="center"/>
      <protection hidden="1"/>
    </xf>
    <xf numFmtId="0" fontId="0" fillId="5" borderId="0" xfId="0" applyFill="1"/>
    <xf numFmtId="0" fontId="0" fillId="5" borderId="3" xfId="0" applyFill="1" applyBorder="1" applyAlignment="1" applyProtection="1">
      <alignment horizontal="left" vertical="center"/>
      <protection hidden="1"/>
    </xf>
    <xf numFmtId="0" fontId="0" fillId="0" borderId="3" xfId="0" applyBorder="1" applyAlignment="1" applyProtection="1">
      <alignment horizontal="left" vertical="center"/>
      <protection hidden="1"/>
    </xf>
    <xf numFmtId="0" fontId="0" fillId="6" borderId="3" xfId="0" applyFill="1" applyBorder="1" applyAlignment="1" applyProtection="1">
      <alignment horizontal="left" vertical="center"/>
      <protection hidden="1"/>
    </xf>
    <xf numFmtId="0" fontId="7" fillId="10" borderId="5" xfId="0" applyFont="1" applyFill="1" applyBorder="1" applyAlignment="1">
      <alignment horizontal="center" vertical="center" textRotation="90" wrapText="1"/>
    </xf>
    <xf numFmtId="0" fontId="7" fillId="0" borderId="5" xfId="0" applyFont="1" applyBorder="1" applyAlignment="1">
      <alignment horizontal="center" vertical="center" textRotation="90" wrapText="1"/>
    </xf>
    <xf numFmtId="0" fontId="7" fillId="11" borderId="5" xfId="0" applyFont="1" applyFill="1" applyBorder="1" applyAlignment="1">
      <alignment horizontal="center" vertical="center" textRotation="90" wrapText="1"/>
    </xf>
    <xf numFmtId="0" fontId="6" fillId="2" borderId="5" xfId="0" applyFont="1" applyFill="1" applyBorder="1" applyAlignment="1">
      <alignment horizontal="center" vertical="center" textRotation="90" wrapText="1"/>
    </xf>
    <xf numFmtId="0" fontId="8" fillId="10" borderId="5" xfId="0" applyFont="1" applyFill="1" applyBorder="1" applyAlignment="1">
      <alignment horizontal="center" vertical="center"/>
    </xf>
    <xf numFmtId="0" fontId="8" fillId="2" borderId="5" xfId="0" applyFont="1" applyFill="1" applyBorder="1" applyAlignment="1">
      <alignment horizontal="center" vertical="center"/>
    </xf>
    <xf numFmtId="14" fontId="9" fillId="11" borderId="5" xfId="0" applyNumberFormat="1" applyFont="1" applyFill="1" applyBorder="1" applyAlignment="1" applyProtection="1">
      <alignment horizontal="center" vertical="center"/>
      <protection hidden="1"/>
    </xf>
    <xf numFmtId="22" fontId="9" fillId="11" borderId="5" xfId="0" applyNumberFormat="1" applyFont="1" applyFill="1" applyBorder="1" applyAlignment="1" applyProtection="1">
      <alignment horizontal="center" vertical="center"/>
      <protection hidden="1"/>
    </xf>
    <xf numFmtId="0" fontId="9" fillId="12" borderId="5" xfId="0" applyFont="1" applyFill="1" applyBorder="1" applyAlignment="1" applyProtection="1">
      <alignment vertical="center" wrapText="1"/>
      <protection hidden="1"/>
    </xf>
    <xf numFmtId="0" fontId="10" fillId="0" borderId="5" xfId="0" applyFont="1" applyBorder="1" applyAlignment="1" applyProtection="1">
      <alignment horizontal="left" vertical="center" wrapText="1"/>
      <protection hidden="1"/>
    </xf>
    <xf numFmtId="0" fontId="10" fillId="0" borderId="5" xfId="0" applyFont="1" applyBorder="1" applyAlignment="1" applyProtection="1">
      <alignment horizontal="center" vertical="center"/>
      <protection hidden="1"/>
    </xf>
    <xf numFmtId="0" fontId="10" fillId="0" borderId="5" xfId="0" applyFont="1" applyBorder="1" applyAlignment="1" applyProtection="1">
      <alignment horizontal="center" vertical="center" wrapText="1"/>
      <protection hidden="1"/>
    </xf>
    <xf numFmtId="0" fontId="0" fillId="12" borderId="5" xfId="0" applyFill="1" applyBorder="1" applyAlignment="1" applyProtection="1">
      <alignment vertical="center" wrapText="1"/>
      <protection hidden="1"/>
    </xf>
    <xf numFmtId="0" fontId="10" fillId="11" borderId="5" xfId="0" applyFont="1" applyFill="1" applyBorder="1" applyAlignment="1" applyProtection="1">
      <alignment horizontal="center" vertical="center"/>
      <protection hidden="1"/>
    </xf>
    <xf numFmtId="164" fontId="10" fillId="13" borderId="5" xfId="1" applyNumberFormat="1" applyFont="1" applyFill="1" applyBorder="1" applyAlignment="1">
      <alignment vertical="center" wrapText="1"/>
    </xf>
    <xf numFmtId="1" fontId="10" fillId="0" borderId="5" xfId="1" applyNumberFormat="1" applyFont="1" applyBorder="1" applyAlignment="1">
      <alignment vertical="center" wrapText="1"/>
    </xf>
    <xf numFmtId="10" fontId="10" fillId="13" borderId="5" xfId="3" applyNumberFormat="1" applyFont="1" applyFill="1" applyBorder="1" applyAlignment="1">
      <alignment horizontal="center" vertical="center" wrapText="1"/>
    </xf>
    <xf numFmtId="10" fontId="11" fillId="0" borderId="5" xfId="3" applyNumberFormat="1" applyFont="1" applyFill="1" applyBorder="1" applyAlignment="1">
      <alignment horizontal="center" vertical="center" wrapText="1"/>
    </xf>
    <xf numFmtId="164" fontId="10" fillId="11" borderId="5" xfId="1" applyNumberFormat="1" applyFont="1" applyFill="1" applyBorder="1" applyAlignment="1">
      <alignment vertical="center" wrapText="1"/>
    </xf>
    <xf numFmtId="10" fontId="11" fillId="11" borderId="5" xfId="3" applyNumberFormat="1" applyFont="1" applyFill="1" applyBorder="1" applyAlignment="1">
      <alignment vertical="center" wrapText="1"/>
    </xf>
    <xf numFmtId="1" fontId="10" fillId="12" borderId="5" xfId="2" applyNumberFormat="1" applyFont="1" applyFill="1" applyBorder="1" applyAlignment="1">
      <alignment horizontal="center" vertical="center" wrapText="1"/>
    </xf>
    <xf numFmtId="9" fontId="11" fillId="0" borderId="5" xfId="0" applyNumberFormat="1" applyFont="1" applyBorder="1" applyAlignment="1">
      <alignment horizontal="center" vertical="center" wrapText="1"/>
    </xf>
    <xf numFmtId="44" fontId="7" fillId="0" borderId="5" xfId="2" applyFont="1" applyBorder="1" applyAlignment="1" applyProtection="1">
      <alignment vertical="center" wrapText="1"/>
      <protection hidden="1"/>
    </xf>
    <xf numFmtId="165" fontId="7" fillId="0" borderId="5" xfId="0" applyNumberFormat="1" applyFont="1" applyBorder="1" applyAlignment="1" applyProtection="1">
      <alignment vertical="center" wrapText="1"/>
      <protection hidden="1"/>
    </xf>
    <xf numFmtId="0" fontId="10" fillId="0" borderId="5" xfId="0" applyFont="1" applyBorder="1" applyAlignment="1" applyProtection="1">
      <alignment vertical="center" wrapText="1"/>
      <protection hidden="1"/>
    </xf>
    <xf numFmtId="0" fontId="10" fillId="0" borderId="5" xfId="0" applyFont="1" applyBorder="1" applyAlignment="1" applyProtection="1">
      <alignment vertical="center"/>
      <protection hidden="1"/>
    </xf>
    <xf numFmtId="0" fontId="10" fillId="11" borderId="5" xfId="0" applyFont="1" applyFill="1" applyBorder="1" applyAlignment="1" applyProtection="1">
      <alignment horizontal="center" vertical="center" wrapText="1"/>
      <protection hidden="1"/>
    </xf>
    <xf numFmtId="44" fontId="9" fillId="0" borderId="5" xfId="4" applyFont="1" applyBorder="1" applyAlignment="1">
      <alignment vertical="center"/>
    </xf>
    <xf numFmtId="44" fontId="11" fillId="0" borderId="5" xfId="4" applyFont="1" applyBorder="1" applyAlignment="1">
      <alignment vertical="center"/>
    </xf>
    <xf numFmtId="0" fontId="3" fillId="0" borderId="0" xfId="0" applyFont="1" applyAlignment="1">
      <alignment horizontal="center"/>
    </xf>
    <xf numFmtId="0" fontId="12" fillId="0" borderId="7" xfId="0" applyFont="1" applyBorder="1" applyAlignment="1">
      <alignment vertical="center" wrapText="1"/>
    </xf>
    <xf numFmtId="0" fontId="12" fillId="0" borderId="5" xfId="0" applyFont="1" applyBorder="1" applyAlignment="1">
      <alignment vertical="center"/>
    </xf>
    <xf numFmtId="0" fontId="13" fillId="0" borderId="5" xfId="0" applyFont="1" applyBorder="1" applyAlignment="1">
      <alignment vertical="center" wrapText="1"/>
    </xf>
    <xf numFmtId="0" fontId="13" fillId="11" borderId="15" xfId="0" applyFont="1" applyFill="1" applyBorder="1" applyAlignment="1">
      <alignment horizontal="left" vertical="top" wrapText="1" readingOrder="1"/>
    </xf>
    <xf numFmtId="0" fontId="13" fillId="11" borderId="17" xfId="0" applyFont="1" applyFill="1" applyBorder="1" applyAlignment="1">
      <alignment horizontal="left" vertical="top" wrapText="1" readingOrder="1"/>
    </xf>
    <xf numFmtId="0" fontId="13" fillId="11" borderId="16" xfId="0" applyFont="1" applyFill="1" applyBorder="1" applyAlignment="1">
      <alignment horizontal="left" vertical="top" wrapText="1" readingOrder="1"/>
    </xf>
    <xf numFmtId="0" fontId="0" fillId="0" borderId="13" xfId="0" applyBorder="1" applyAlignment="1">
      <alignment horizontal="left" vertical="top" wrapText="1"/>
    </xf>
    <xf numFmtId="0" fontId="0" fillId="0" borderId="0" xfId="0" applyAlignment="1">
      <alignment vertical="top" wrapText="1"/>
    </xf>
    <xf numFmtId="0" fontId="0" fillId="0" borderId="14" xfId="0" applyBorder="1" applyAlignment="1">
      <alignment vertical="top" wrapText="1"/>
    </xf>
    <xf numFmtId="0" fontId="13" fillId="0" borderId="7" xfId="0" applyFont="1" applyBorder="1" applyAlignment="1">
      <alignment vertical="center" wrapText="1"/>
    </xf>
    <xf numFmtId="0" fontId="12" fillId="14" borderId="11" xfId="0" applyFont="1" applyFill="1" applyBorder="1" applyAlignment="1">
      <alignment horizontal="center" vertical="center"/>
    </xf>
    <xf numFmtId="0" fontId="13" fillId="11" borderId="24" xfId="0" applyFont="1" applyFill="1" applyBorder="1" applyAlignment="1">
      <alignment horizontal="left" vertical="top" wrapText="1" readingOrder="1"/>
    </xf>
    <xf numFmtId="0" fontId="3" fillId="0" borderId="12" xfId="0" applyFont="1" applyBorder="1" applyAlignment="1">
      <alignment horizontal="center"/>
    </xf>
    <xf numFmtId="0" fontId="3" fillId="0" borderId="5" xfId="0" applyFont="1" applyBorder="1" applyAlignment="1">
      <alignment horizontal="center" vertical="center"/>
    </xf>
    <xf numFmtId="0" fontId="0" fillId="0" borderId="5" xfId="0" applyBorder="1" applyAlignment="1">
      <alignment horizontal="left" vertical="top" wrapText="1"/>
    </xf>
    <xf numFmtId="0" fontId="2" fillId="16" borderId="4" xfId="0" applyFont="1" applyFill="1" applyBorder="1" applyAlignment="1">
      <alignment horizontal="center"/>
    </xf>
    <xf numFmtId="0" fontId="2" fillId="17" borderId="4" xfId="0" applyFont="1" applyFill="1" applyBorder="1" applyAlignment="1">
      <alignment horizontal="center"/>
    </xf>
    <xf numFmtId="0" fontId="0" fillId="11" borderId="4" xfId="0" applyFill="1" applyBorder="1"/>
    <xf numFmtId="0" fontId="0" fillId="11" borderId="4" xfId="0" applyFill="1" applyBorder="1" applyAlignment="1">
      <alignment horizontal="center" vertical="center"/>
    </xf>
    <xf numFmtId="10" fontId="0" fillId="0" borderId="4" xfId="3" applyNumberFormat="1" applyFont="1" applyBorder="1"/>
    <xf numFmtId="166" fontId="0" fillId="11" borderId="4" xfId="0" applyNumberFormat="1" applyFill="1" applyBorder="1"/>
    <xf numFmtId="10" fontId="0" fillId="11" borderId="4" xfId="3" applyNumberFormat="1" applyFont="1" applyFill="1" applyBorder="1" applyAlignment="1">
      <alignment horizontal="center" vertical="center"/>
    </xf>
    <xf numFmtId="166" fontId="0" fillId="11" borderId="4" xfId="0" applyNumberFormat="1" applyFill="1" applyBorder="1" applyAlignment="1">
      <alignment horizontal="center" vertical="center"/>
    </xf>
    <xf numFmtId="10" fontId="0" fillId="11" borderId="4" xfId="3" applyNumberFormat="1" applyFont="1" applyFill="1" applyBorder="1"/>
    <xf numFmtId="10" fontId="0" fillId="11" borderId="4" xfId="0" applyNumberFormat="1" applyFill="1" applyBorder="1"/>
    <xf numFmtId="10" fontId="0" fillId="11" borderId="4" xfId="0" applyNumberFormat="1" applyFill="1" applyBorder="1" applyAlignment="1">
      <alignment horizontal="center" vertical="center"/>
    </xf>
    <xf numFmtId="0" fontId="2" fillId="15" borderId="4" xfId="0" applyFont="1" applyFill="1" applyBorder="1" applyAlignment="1">
      <alignment horizontal="left" vertical="center" wrapText="1"/>
    </xf>
    <xf numFmtId="0" fontId="2" fillId="15" borderId="4" xfId="0" applyFont="1" applyFill="1" applyBorder="1" applyAlignment="1">
      <alignment horizontal="center" vertical="center" wrapText="1"/>
    </xf>
    <xf numFmtId="10" fontId="2" fillId="16" borderId="4" xfId="0" applyNumberFormat="1" applyFont="1" applyFill="1" applyBorder="1" applyAlignment="1">
      <alignment horizontal="right" vertical="center" wrapText="1"/>
    </xf>
    <xf numFmtId="2" fontId="2" fillId="16" borderId="4" xfId="0" applyNumberFormat="1" applyFont="1" applyFill="1" applyBorder="1" applyAlignment="1">
      <alignment horizontal="center" vertical="center" wrapText="1"/>
    </xf>
    <xf numFmtId="10" fontId="0" fillId="0" borderId="4" xfId="0" applyNumberFormat="1" applyBorder="1" applyAlignment="1">
      <alignment horizontal="center"/>
    </xf>
    <xf numFmtId="10" fontId="3" fillId="18" borderId="4" xfId="3" applyNumberFormat="1" applyFont="1" applyFill="1" applyBorder="1" applyAlignment="1">
      <alignment horizontal="center"/>
    </xf>
    <xf numFmtId="10" fontId="2" fillId="17" borderId="4" xfId="3" applyNumberFormat="1" applyFont="1" applyFill="1" applyBorder="1" applyAlignment="1">
      <alignment vertical="center"/>
    </xf>
    <xf numFmtId="2" fontId="2" fillId="17" borderId="4" xfId="3" applyNumberFormat="1" applyFont="1" applyFill="1" applyBorder="1" applyAlignment="1">
      <alignment vertical="center"/>
    </xf>
    <xf numFmtId="10" fontId="0" fillId="0" borderId="6" xfId="3" applyNumberFormat="1" applyFont="1" applyBorder="1" applyAlignment="1" applyProtection="1">
      <alignment vertical="center"/>
      <protection hidden="1"/>
    </xf>
    <xf numFmtId="0" fontId="3" fillId="19" borderId="26" xfId="0" applyFont="1" applyFill="1" applyBorder="1" applyAlignment="1" applyProtection="1">
      <alignment horizontal="center" vertical="center" wrapText="1"/>
      <protection hidden="1"/>
    </xf>
    <xf numFmtId="0" fontId="3" fillId="19" borderId="27" xfId="0" applyFont="1" applyFill="1" applyBorder="1" applyAlignment="1" applyProtection="1">
      <alignment horizontal="center" vertical="center" wrapText="1"/>
      <protection hidden="1"/>
    </xf>
    <xf numFmtId="165" fontId="0" fillId="0" borderId="27" xfId="0" applyNumberFormat="1" applyBorder="1"/>
    <xf numFmtId="167" fontId="0" fillId="0" borderId="26" xfId="2" applyNumberFormat="1" applyFont="1" applyBorder="1"/>
    <xf numFmtId="165" fontId="0" fillId="0" borderId="26" xfId="0" applyNumberFormat="1" applyBorder="1"/>
    <xf numFmtId="165" fontId="3" fillId="0" borderId="26" xfId="0" applyNumberFormat="1" applyFont="1" applyBorder="1"/>
    <xf numFmtId="165" fontId="2" fillId="16" borderId="26" xfId="0" applyNumberFormat="1" applyFont="1" applyFill="1" applyBorder="1"/>
    <xf numFmtId="165" fontId="0" fillId="0" borderId="0" xfId="0" applyNumberFormat="1"/>
    <xf numFmtId="44" fontId="0" fillId="0" borderId="6" xfId="2" applyFont="1" applyBorder="1" applyAlignment="1" applyProtection="1">
      <alignment vertical="center"/>
      <protection hidden="1"/>
    </xf>
    <xf numFmtId="14" fontId="0" fillId="0" borderId="0" xfId="0" applyNumberFormat="1"/>
    <xf numFmtId="8" fontId="0" fillId="0" borderId="0" xfId="0" applyNumberFormat="1"/>
    <xf numFmtId="44" fontId="0" fillId="0" borderId="0" xfId="0" applyNumberFormat="1"/>
    <xf numFmtId="0" fontId="14" fillId="0" borderId="6" xfId="0" applyFont="1" applyBorder="1" applyAlignment="1" applyProtection="1">
      <alignment vertical="center"/>
      <protection hidden="1"/>
    </xf>
    <xf numFmtId="0" fontId="2" fillId="15" borderId="0" xfId="0" applyFont="1" applyFill="1" applyAlignment="1">
      <alignment horizontal="center" vertical="center" wrapText="1"/>
    </xf>
    <xf numFmtId="0" fontId="2" fillId="15" borderId="25" xfId="0" applyFont="1" applyFill="1" applyBorder="1" applyAlignment="1">
      <alignment horizontal="center" vertical="center" wrapText="1"/>
    </xf>
    <xf numFmtId="0" fontId="0" fillId="3" borderId="28" xfId="0" applyFill="1" applyBorder="1" applyAlignment="1" applyProtection="1">
      <alignment horizontal="center" vertical="center"/>
      <protection hidden="1"/>
    </xf>
    <xf numFmtId="0" fontId="0" fillId="3" borderId="29" xfId="0" applyFill="1" applyBorder="1" applyAlignment="1" applyProtection="1">
      <alignment horizontal="center" vertical="center"/>
      <protection hidden="1"/>
    </xf>
    <xf numFmtId="0" fontId="0" fillId="3" borderId="30" xfId="0" applyFill="1" applyBorder="1" applyAlignment="1" applyProtection="1">
      <alignment horizontal="center" vertical="center"/>
      <protection hidden="1"/>
    </xf>
    <xf numFmtId="0" fontId="3" fillId="0" borderId="0" xfId="0" applyFont="1" applyAlignment="1">
      <alignment horizontal="center"/>
    </xf>
    <xf numFmtId="0" fontId="2" fillId="15" borderId="4" xfId="0" applyFont="1" applyFill="1" applyBorder="1" applyAlignment="1">
      <alignment horizontal="center" vertical="center"/>
    </xf>
    <xf numFmtId="0" fontId="2" fillId="16" borderId="4" xfId="0" applyFont="1" applyFill="1" applyBorder="1" applyAlignment="1">
      <alignment horizontal="center"/>
    </xf>
    <xf numFmtId="0" fontId="2" fillId="17" borderId="4" xfId="0" applyFont="1" applyFill="1" applyBorder="1" applyAlignment="1">
      <alignment horizont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9" fillId="0" borderId="5" xfId="0" applyFont="1" applyBorder="1" applyAlignment="1">
      <alignment horizontal="right" vertical="center" wrapText="1" indent="1"/>
    </xf>
    <xf numFmtId="0" fontId="5" fillId="8" borderId="7" xfId="0" applyFont="1" applyFill="1" applyBorder="1" applyAlignment="1">
      <alignment horizontal="center" vertical="center" textRotation="90" wrapText="1"/>
    </xf>
    <xf numFmtId="0" fontId="5" fillId="8" borderId="11" xfId="0" applyFont="1" applyFill="1" applyBorder="1" applyAlignment="1">
      <alignment horizontal="center" vertical="center" textRotation="90" wrapText="1"/>
    </xf>
    <xf numFmtId="0" fontId="5" fillId="8" borderId="12" xfId="0" applyFont="1" applyFill="1" applyBorder="1" applyAlignment="1">
      <alignment horizontal="center" vertical="center" textRotation="90" wrapText="1"/>
    </xf>
    <xf numFmtId="0" fontId="5" fillId="8" borderId="7"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6" fillId="9" borderId="8" xfId="0" applyFont="1" applyFill="1" applyBorder="1" applyAlignment="1">
      <alignment horizontal="center" vertical="center"/>
    </xf>
    <xf numFmtId="0" fontId="6" fillId="9" borderId="9" xfId="0" applyFont="1" applyFill="1" applyBorder="1" applyAlignment="1">
      <alignment horizontal="center" vertical="center"/>
    </xf>
    <xf numFmtId="0" fontId="6" fillId="9" borderId="10" xfId="0" applyFont="1" applyFill="1" applyBorder="1" applyAlignment="1">
      <alignment horizontal="center" vertical="center"/>
    </xf>
    <xf numFmtId="0" fontId="7" fillId="0" borderId="9" xfId="0" applyFont="1" applyBorder="1" applyAlignment="1">
      <alignment horizontal="center" vertical="center"/>
    </xf>
    <xf numFmtId="0" fontId="5" fillId="7" borderId="7"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0" fillId="0" borderId="0" xfId="0" applyAlignment="1"/>
    <xf numFmtId="0" fontId="0" fillId="3" borderId="3" xfId="0" applyFill="1" applyBorder="1" applyAlignment="1" applyProtection="1">
      <alignment horizontal="center" vertical="center"/>
      <protection hidden="1"/>
    </xf>
    <xf numFmtId="0" fontId="0" fillId="0" borderId="4" xfId="0" applyBorder="1" applyAlignment="1" applyProtection="1">
      <alignment vertical="center"/>
      <protection hidden="1"/>
    </xf>
  </cellXfs>
  <cellStyles count="5">
    <cellStyle name="Millares" xfId="1" builtinId="3"/>
    <cellStyle name="Moneda" xfId="2" builtinId="4"/>
    <cellStyle name="Moneda 2 4" xfId="4" xr:uid="{DC6F57BD-971B-4D6E-BDF2-9D573136559A}"/>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444500</xdr:colOff>
      <xdr:row>9</xdr:row>
      <xdr:rowOff>177800</xdr:rowOff>
    </xdr:from>
    <xdr:ext cx="65" cy="172227"/>
    <xdr:sp macro="" textlink="">
      <xdr:nvSpPr>
        <xdr:cNvPr id="2" name="TextBox 1">
          <a:extLst>
            <a:ext uri="{FF2B5EF4-FFF2-40B4-BE49-F238E27FC236}">
              <a16:creationId xmlns:a16="http://schemas.microsoft.com/office/drawing/2014/main" id="{EE53DE4C-939C-44DE-84D6-0727AFADB9EE}"/>
            </a:ext>
          </a:extLst>
        </xdr:cNvPr>
        <xdr:cNvSpPr txBox="1"/>
      </xdr:nvSpPr>
      <xdr:spPr>
        <a:xfrm>
          <a:off x="9020175" y="542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9</xdr:row>
      <xdr:rowOff>177800</xdr:rowOff>
    </xdr:from>
    <xdr:ext cx="65" cy="172227"/>
    <xdr:sp macro="" textlink="">
      <xdr:nvSpPr>
        <xdr:cNvPr id="3" name="TextBox 3">
          <a:extLst>
            <a:ext uri="{FF2B5EF4-FFF2-40B4-BE49-F238E27FC236}">
              <a16:creationId xmlns:a16="http://schemas.microsoft.com/office/drawing/2014/main" id="{624208B9-F822-4BE6-9389-B39AA4C3DE11}"/>
            </a:ext>
          </a:extLst>
        </xdr:cNvPr>
        <xdr:cNvSpPr txBox="1"/>
      </xdr:nvSpPr>
      <xdr:spPr>
        <a:xfrm>
          <a:off x="9020175" y="542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9</xdr:row>
      <xdr:rowOff>177800</xdr:rowOff>
    </xdr:from>
    <xdr:ext cx="65" cy="172227"/>
    <xdr:sp macro="" textlink="">
      <xdr:nvSpPr>
        <xdr:cNvPr id="4" name="TextBox 5">
          <a:extLst>
            <a:ext uri="{FF2B5EF4-FFF2-40B4-BE49-F238E27FC236}">
              <a16:creationId xmlns:a16="http://schemas.microsoft.com/office/drawing/2014/main" id="{6C165473-ADB4-4276-B04D-D954F1C429AC}"/>
            </a:ext>
          </a:extLst>
        </xdr:cNvPr>
        <xdr:cNvSpPr txBox="1"/>
      </xdr:nvSpPr>
      <xdr:spPr>
        <a:xfrm>
          <a:off x="9020175" y="542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9</xdr:row>
      <xdr:rowOff>177800</xdr:rowOff>
    </xdr:from>
    <xdr:ext cx="65" cy="172227"/>
    <xdr:sp macro="" textlink="">
      <xdr:nvSpPr>
        <xdr:cNvPr id="5" name="TextBox 6">
          <a:extLst>
            <a:ext uri="{FF2B5EF4-FFF2-40B4-BE49-F238E27FC236}">
              <a16:creationId xmlns:a16="http://schemas.microsoft.com/office/drawing/2014/main" id="{6CA1E668-40B4-46A0-9AC9-B410EDD6BBBC}"/>
            </a:ext>
          </a:extLst>
        </xdr:cNvPr>
        <xdr:cNvSpPr txBox="1"/>
      </xdr:nvSpPr>
      <xdr:spPr>
        <a:xfrm>
          <a:off x="9020175" y="542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6" name="TextBox 7">
          <a:extLst>
            <a:ext uri="{FF2B5EF4-FFF2-40B4-BE49-F238E27FC236}">
              <a16:creationId xmlns:a16="http://schemas.microsoft.com/office/drawing/2014/main" id="{9AF481E6-54D6-46A2-BC7C-4CFEFCC36E3E}"/>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7" name="TextBox 10">
          <a:extLst>
            <a:ext uri="{FF2B5EF4-FFF2-40B4-BE49-F238E27FC236}">
              <a16:creationId xmlns:a16="http://schemas.microsoft.com/office/drawing/2014/main" id="{D20F952C-E42E-4287-95E6-48BF8D1F31A9}"/>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8" name="TextBox 11">
          <a:extLst>
            <a:ext uri="{FF2B5EF4-FFF2-40B4-BE49-F238E27FC236}">
              <a16:creationId xmlns:a16="http://schemas.microsoft.com/office/drawing/2014/main" id="{0917C304-DA28-499C-9E11-57538A1EAA7D}"/>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9" name="TextBox 12">
          <a:extLst>
            <a:ext uri="{FF2B5EF4-FFF2-40B4-BE49-F238E27FC236}">
              <a16:creationId xmlns:a16="http://schemas.microsoft.com/office/drawing/2014/main" id="{6D17D826-2624-4745-AC06-7B0DF476C17B}"/>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10" name="TextBox 13">
          <a:extLst>
            <a:ext uri="{FF2B5EF4-FFF2-40B4-BE49-F238E27FC236}">
              <a16:creationId xmlns:a16="http://schemas.microsoft.com/office/drawing/2014/main" id="{65AD3FF4-6664-4F0E-8948-53A64270E6AE}"/>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11" name="TextBox 15">
          <a:extLst>
            <a:ext uri="{FF2B5EF4-FFF2-40B4-BE49-F238E27FC236}">
              <a16:creationId xmlns:a16="http://schemas.microsoft.com/office/drawing/2014/main" id="{84BE8EBC-67D3-4821-A28E-6A615B8DFED4}"/>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12" name="TextBox 17">
          <a:extLst>
            <a:ext uri="{FF2B5EF4-FFF2-40B4-BE49-F238E27FC236}">
              <a16:creationId xmlns:a16="http://schemas.microsoft.com/office/drawing/2014/main" id="{AFB15E8A-C3BE-42E5-A582-41228B6074D0}"/>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13" name="TextBox 18">
          <a:extLst>
            <a:ext uri="{FF2B5EF4-FFF2-40B4-BE49-F238E27FC236}">
              <a16:creationId xmlns:a16="http://schemas.microsoft.com/office/drawing/2014/main" id="{B3A033DD-E426-4031-BF18-8418A192FF55}"/>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9</xdr:row>
      <xdr:rowOff>177800</xdr:rowOff>
    </xdr:from>
    <xdr:ext cx="65" cy="172227"/>
    <xdr:sp macro="" textlink="">
      <xdr:nvSpPr>
        <xdr:cNvPr id="14" name="TextBox 1">
          <a:extLst>
            <a:ext uri="{FF2B5EF4-FFF2-40B4-BE49-F238E27FC236}">
              <a16:creationId xmlns:a16="http://schemas.microsoft.com/office/drawing/2014/main" id="{532D0433-5B94-462C-A825-E2541514A3DC}"/>
            </a:ext>
          </a:extLst>
        </xdr:cNvPr>
        <xdr:cNvSpPr txBox="1"/>
      </xdr:nvSpPr>
      <xdr:spPr>
        <a:xfrm>
          <a:off x="9020175" y="542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15" name="TextBox 7">
          <a:extLst>
            <a:ext uri="{FF2B5EF4-FFF2-40B4-BE49-F238E27FC236}">
              <a16:creationId xmlns:a16="http://schemas.microsoft.com/office/drawing/2014/main" id="{C7B462F4-48E8-4D1F-8CEC-D5152DC7E0A0}"/>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16" name="TextBox 13">
          <a:extLst>
            <a:ext uri="{FF2B5EF4-FFF2-40B4-BE49-F238E27FC236}">
              <a16:creationId xmlns:a16="http://schemas.microsoft.com/office/drawing/2014/main" id="{80133292-F510-40D2-9AE1-24D095C9251C}"/>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9</xdr:row>
      <xdr:rowOff>177800</xdr:rowOff>
    </xdr:from>
    <xdr:ext cx="65" cy="172227"/>
    <xdr:sp macro="" textlink="">
      <xdr:nvSpPr>
        <xdr:cNvPr id="17" name="TextBox 3">
          <a:extLst>
            <a:ext uri="{FF2B5EF4-FFF2-40B4-BE49-F238E27FC236}">
              <a16:creationId xmlns:a16="http://schemas.microsoft.com/office/drawing/2014/main" id="{66C404EA-3ED3-4A2B-8527-0A774C859273}"/>
            </a:ext>
          </a:extLst>
        </xdr:cNvPr>
        <xdr:cNvSpPr txBox="1"/>
      </xdr:nvSpPr>
      <xdr:spPr>
        <a:xfrm>
          <a:off x="9020175" y="542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9</xdr:row>
      <xdr:rowOff>177800</xdr:rowOff>
    </xdr:from>
    <xdr:ext cx="65" cy="172227"/>
    <xdr:sp macro="" textlink="">
      <xdr:nvSpPr>
        <xdr:cNvPr id="18" name="TextBox 5">
          <a:extLst>
            <a:ext uri="{FF2B5EF4-FFF2-40B4-BE49-F238E27FC236}">
              <a16:creationId xmlns:a16="http://schemas.microsoft.com/office/drawing/2014/main" id="{E25094BB-E93B-4BFB-94E5-C1C95B23A57A}"/>
            </a:ext>
          </a:extLst>
        </xdr:cNvPr>
        <xdr:cNvSpPr txBox="1"/>
      </xdr:nvSpPr>
      <xdr:spPr>
        <a:xfrm>
          <a:off x="9020175" y="542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9</xdr:row>
      <xdr:rowOff>177800</xdr:rowOff>
    </xdr:from>
    <xdr:ext cx="65" cy="172227"/>
    <xdr:sp macro="" textlink="">
      <xdr:nvSpPr>
        <xdr:cNvPr id="19" name="TextBox 6">
          <a:extLst>
            <a:ext uri="{FF2B5EF4-FFF2-40B4-BE49-F238E27FC236}">
              <a16:creationId xmlns:a16="http://schemas.microsoft.com/office/drawing/2014/main" id="{52782034-3A72-4941-BBDE-37C33FE533A9}"/>
            </a:ext>
          </a:extLst>
        </xdr:cNvPr>
        <xdr:cNvSpPr txBox="1"/>
      </xdr:nvSpPr>
      <xdr:spPr>
        <a:xfrm>
          <a:off x="9020175" y="542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9</xdr:row>
      <xdr:rowOff>177800</xdr:rowOff>
    </xdr:from>
    <xdr:ext cx="65" cy="172227"/>
    <xdr:sp macro="" textlink="">
      <xdr:nvSpPr>
        <xdr:cNvPr id="20" name="TextBox 1">
          <a:extLst>
            <a:ext uri="{FF2B5EF4-FFF2-40B4-BE49-F238E27FC236}">
              <a16:creationId xmlns:a16="http://schemas.microsoft.com/office/drawing/2014/main" id="{11F07BEB-FBB8-4740-9B5A-25FF0F81EF54}"/>
            </a:ext>
          </a:extLst>
        </xdr:cNvPr>
        <xdr:cNvSpPr txBox="1"/>
      </xdr:nvSpPr>
      <xdr:spPr>
        <a:xfrm>
          <a:off x="9020175" y="542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21" name="TextBox 8">
          <a:extLst>
            <a:ext uri="{FF2B5EF4-FFF2-40B4-BE49-F238E27FC236}">
              <a16:creationId xmlns:a16="http://schemas.microsoft.com/office/drawing/2014/main" id="{8D3D4000-3901-4935-A621-C5271B9E7FCD}"/>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22" name="TextBox 9">
          <a:extLst>
            <a:ext uri="{FF2B5EF4-FFF2-40B4-BE49-F238E27FC236}">
              <a16:creationId xmlns:a16="http://schemas.microsoft.com/office/drawing/2014/main" id="{6460DCDA-3527-4D9B-ACC4-3AAAD4EAFA49}"/>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23" name="TextBox 14">
          <a:extLst>
            <a:ext uri="{FF2B5EF4-FFF2-40B4-BE49-F238E27FC236}">
              <a16:creationId xmlns:a16="http://schemas.microsoft.com/office/drawing/2014/main" id="{E05B177E-E9A3-48B8-826A-E13AED7FD9C9}"/>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24" name="TextBox 16">
          <a:extLst>
            <a:ext uri="{FF2B5EF4-FFF2-40B4-BE49-F238E27FC236}">
              <a16:creationId xmlns:a16="http://schemas.microsoft.com/office/drawing/2014/main" id="{E6309C35-94C3-4602-93B6-14990C0C98FA}"/>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25" name="TextBox 7">
          <a:extLst>
            <a:ext uri="{FF2B5EF4-FFF2-40B4-BE49-F238E27FC236}">
              <a16:creationId xmlns:a16="http://schemas.microsoft.com/office/drawing/2014/main" id="{9979AA7C-6FA9-429C-B0DC-95DCBBF8E54F}"/>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444500</xdr:colOff>
      <xdr:row>10</xdr:row>
      <xdr:rowOff>177800</xdr:rowOff>
    </xdr:from>
    <xdr:ext cx="65" cy="172227"/>
    <xdr:sp macro="" textlink="">
      <xdr:nvSpPr>
        <xdr:cNvPr id="26" name="TextBox 13">
          <a:extLst>
            <a:ext uri="{FF2B5EF4-FFF2-40B4-BE49-F238E27FC236}">
              <a16:creationId xmlns:a16="http://schemas.microsoft.com/office/drawing/2014/main" id="{99EB492C-6DFE-484C-8687-2B0C9DC68DD3}"/>
            </a:ext>
          </a:extLst>
        </xdr:cNvPr>
        <xdr:cNvSpPr txBox="1"/>
      </xdr:nvSpPr>
      <xdr:spPr>
        <a:xfrm>
          <a:off x="9020175" y="568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0CE57-8BF9-470C-AA76-08E7CC890089}">
  <dimension ref="A2:X72"/>
  <sheetViews>
    <sheetView tabSelected="1" topLeftCell="A7" zoomScale="85" zoomScaleNormal="85" workbookViewId="0">
      <selection activeCell="V26" sqref="V26"/>
    </sheetView>
  </sheetViews>
  <sheetFormatPr baseColWidth="10" defaultColWidth="11.42578125" defaultRowHeight="15" x14ac:dyDescent="0.25"/>
  <cols>
    <col min="1" max="1" width="7.42578125" bestFit="1" customWidth="1"/>
    <col min="2" max="2" width="29.85546875" bestFit="1" customWidth="1"/>
    <col min="3" max="3" width="7.42578125" bestFit="1" customWidth="1"/>
    <col min="4" max="4" width="13.85546875" bestFit="1" customWidth="1"/>
    <col min="5" max="5" width="15.140625" bestFit="1" customWidth="1"/>
    <col min="6" max="6" width="9" bestFit="1" customWidth="1"/>
    <col min="7" max="7" width="9.42578125" bestFit="1" customWidth="1"/>
    <col min="9" max="9" width="29.85546875" hidden="1" customWidth="1"/>
    <col min="10" max="10" width="79.140625" hidden="1" customWidth="1"/>
    <col min="11" max="11" width="40" hidden="1" customWidth="1"/>
    <col min="12" max="12" width="14.5703125" hidden="1" customWidth="1"/>
    <col min="13" max="13" width="14.42578125" hidden="1" customWidth="1"/>
    <col min="14" max="14" width="12.28515625" hidden="1" customWidth="1"/>
    <col min="15" max="15" width="10.42578125" hidden="1" customWidth="1"/>
    <col min="16" max="16" width="18.7109375" bestFit="1" customWidth="1"/>
    <col min="17" max="17" width="11.7109375" customWidth="1"/>
    <col min="18" max="18" width="15.140625" bestFit="1" customWidth="1"/>
    <col min="19" max="19" width="58.140625" customWidth="1"/>
    <col min="22" max="22" width="20.7109375" bestFit="1" customWidth="1"/>
    <col min="24" max="24" width="12.7109375" bestFit="1" customWidth="1"/>
  </cols>
  <sheetData>
    <row r="2" spans="1:24" x14ac:dyDescent="0.25">
      <c r="A2" s="96" t="s">
        <v>0</v>
      </c>
      <c r="B2" s="96"/>
      <c r="C2" s="96"/>
      <c r="D2" s="96"/>
      <c r="E2" s="96"/>
      <c r="F2" s="96"/>
      <c r="G2" s="96"/>
      <c r="H2" s="96"/>
      <c r="I2" s="96"/>
      <c r="J2" s="96"/>
      <c r="K2" s="96"/>
      <c r="L2" s="96"/>
      <c r="M2" s="96"/>
      <c r="N2" s="96"/>
      <c r="O2" s="96"/>
      <c r="P2" s="96"/>
      <c r="Q2" s="96"/>
      <c r="R2" s="96"/>
      <c r="S2" s="96"/>
    </row>
    <row r="3" spans="1:24" ht="49.5" customHeight="1" x14ac:dyDescent="0.25">
      <c r="A3" s="4" t="s">
        <v>1</v>
      </c>
      <c r="B3" s="4" t="s">
        <v>2</v>
      </c>
      <c r="C3" s="1" t="s">
        <v>3</v>
      </c>
      <c r="D3" s="1" t="s">
        <v>4</v>
      </c>
      <c r="E3" s="1" t="s">
        <v>5</v>
      </c>
      <c r="F3" s="3" t="s">
        <v>6</v>
      </c>
      <c r="G3" s="3" t="s">
        <v>7</v>
      </c>
      <c r="H3" s="3" t="s">
        <v>8</v>
      </c>
      <c r="I3" s="3" t="s">
        <v>2</v>
      </c>
      <c r="J3" s="3" t="s">
        <v>9</v>
      </c>
      <c r="K3" s="3" t="s">
        <v>10</v>
      </c>
      <c r="L3" s="3" t="s">
        <v>11</v>
      </c>
      <c r="M3" s="3" t="s">
        <v>12</v>
      </c>
      <c r="N3" s="3" t="s">
        <v>13</v>
      </c>
      <c r="O3" s="3" t="s">
        <v>14</v>
      </c>
      <c r="P3" s="3" t="s">
        <v>15</v>
      </c>
      <c r="Q3" s="3" t="s">
        <v>16</v>
      </c>
      <c r="R3" s="5" t="s">
        <v>17</v>
      </c>
      <c r="S3" s="3" t="s">
        <v>18</v>
      </c>
    </row>
    <row r="4" spans="1:24" x14ac:dyDescent="0.25">
      <c r="A4" s="2">
        <v>1</v>
      </c>
      <c r="B4" s="11" t="s">
        <v>19</v>
      </c>
      <c r="C4" s="2">
        <v>1</v>
      </c>
      <c r="D4" s="11" t="s">
        <v>20</v>
      </c>
      <c r="E4" s="6" t="s">
        <v>21</v>
      </c>
      <c r="F4" s="6" t="s">
        <v>22</v>
      </c>
      <c r="G4" s="7" t="s">
        <v>23</v>
      </c>
      <c r="H4" s="7">
        <v>2000</v>
      </c>
      <c r="I4" s="7" t="s">
        <v>19</v>
      </c>
      <c r="J4" s="7" t="s">
        <v>24</v>
      </c>
      <c r="K4" s="8" t="s">
        <v>242</v>
      </c>
      <c r="L4" s="77">
        <v>0.99980000000000002</v>
      </c>
      <c r="M4" s="77">
        <v>0.99980000000000002</v>
      </c>
      <c r="N4" s="8"/>
      <c r="O4" s="8"/>
      <c r="P4" s="86">
        <v>3177600</v>
      </c>
      <c r="Q4" s="86">
        <v>0</v>
      </c>
      <c r="R4" s="86">
        <f>P4/30*11</f>
        <v>1165120</v>
      </c>
      <c r="S4" s="8" t="s">
        <v>255</v>
      </c>
      <c r="V4" s="9"/>
      <c r="W4" t="s">
        <v>25</v>
      </c>
    </row>
    <row r="5" spans="1:24" x14ac:dyDescent="0.25">
      <c r="A5" s="2">
        <v>2</v>
      </c>
      <c r="B5" s="11" t="s">
        <v>26</v>
      </c>
      <c r="C5" s="2">
        <v>2</v>
      </c>
      <c r="D5" s="11" t="s">
        <v>225</v>
      </c>
      <c r="E5" s="6" t="s">
        <v>27</v>
      </c>
      <c r="F5" s="6" t="s">
        <v>28</v>
      </c>
      <c r="G5" s="7" t="s">
        <v>23</v>
      </c>
      <c r="H5" s="7">
        <v>100</v>
      </c>
      <c r="I5" s="7" t="s">
        <v>26</v>
      </c>
      <c r="J5" s="7" t="s">
        <v>29</v>
      </c>
      <c r="K5" s="8" t="s">
        <v>30</v>
      </c>
      <c r="L5" s="77">
        <v>0.996</v>
      </c>
      <c r="M5" s="77">
        <v>0.996</v>
      </c>
      <c r="N5" s="8"/>
      <c r="O5" s="8"/>
      <c r="P5" s="86">
        <v>0</v>
      </c>
      <c r="Q5" s="86">
        <v>0</v>
      </c>
      <c r="R5" s="86">
        <f t="shared" ref="R5:R59" si="0">P5-Q5</f>
        <v>0</v>
      </c>
      <c r="S5" s="90" t="s">
        <v>250</v>
      </c>
    </row>
    <row r="6" spans="1:24" x14ac:dyDescent="0.25">
      <c r="A6" s="2">
        <v>3</v>
      </c>
      <c r="B6" s="11" t="s">
        <v>31</v>
      </c>
      <c r="C6" s="2">
        <v>3</v>
      </c>
      <c r="D6" s="11" t="s">
        <v>226</v>
      </c>
      <c r="E6" s="6" t="s">
        <v>27</v>
      </c>
      <c r="F6" s="6" t="s">
        <v>28</v>
      </c>
      <c r="G6" s="7" t="s">
        <v>23</v>
      </c>
      <c r="H6" s="7">
        <v>100</v>
      </c>
      <c r="I6" s="7" t="s">
        <v>31</v>
      </c>
      <c r="J6" s="7" t="s">
        <v>32</v>
      </c>
      <c r="K6" s="8" t="s">
        <v>30</v>
      </c>
      <c r="L6" s="77">
        <v>0.996</v>
      </c>
      <c r="M6" s="77">
        <v>0.996</v>
      </c>
      <c r="N6" s="8"/>
      <c r="O6" s="8"/>
      <c r="P6" s="86">
        <v>0</v>
      </c>
      <c r="Q6" s="86">
        <v>0</v>
      </c>
      <c r="R6" s="86">
        <f t="shared" si="0"/>
        <v>0</v>
      </c>
      <c r="S6" s="90" t="s">
        <v>250</v>
      </c>
    </row>
    <row r="7" spans="1:24" x14ac:dyDescent="0.25">
      <c r="A7" s="2">
        <v>4</v>
      </c>
      <c r="B7" s="11" t="s">
        <v>33</v>
      </c>
      <c r="C7" s="2">
        <v>4</v>
      </c>
      <c r="D7" s="12"/>
      <c r="E7" s="6" t="s">
        <v>27</v>
      </c>
      <c r="F7" s="6" t="s">
        <v>28</v>
      </c>
      <c r="G7" s="7" t="s">
        <v>23</v>
      </c>
      <c r="H7" s="7">
        <v>100</v>
      </c>
      <c r="I7" s="7" t="s">
        <v>33</v>
      </c>
      <c r="J7" s="7" t="s">
        <v>34</v>
      </c>
      <c r="K7" s="8" t="s">
        <v>30</v>
      </c>
      <c r="L7" s="77">
        <v>0.996</v>
      </c>
      <c r="M7" s="77">
        <v>0.996</v>
      </c>
      <c r="N7" s="8"/>
      <c r="O7" s="8"/>
      <c r="P7" s="86">
        <v>0</v>
      </c>
      <c r="Q7" s="86">
        <v>0</v>
      </c>
      <c r="R7" s="86">
        <f t="shared" si="0"/>
        <v>0</v>
      </c>
      <c r="S7" s="90" t="s">
        <v>250</v>
      </c>
    </row>
    <row r="8" spans="1:24" ht="14.45" customHeight="1" x14ac:dyDescent="0.25">
      <c r="A8" s="2">
        <v>5</v>
      </c>
      <c r="B8" s="11" t="s">
        <v>35</v>
      </c>
      <c r="C8" s="2">
        <v>5</v>
      </c>
      <c r="D8" s="11" t="s">
        <v>224</v>
      </c>
      <c r="E8" s="6" t="s">
        <v>36</v>
      </c>
      <c r="F8" s="6" t="s">
        <v>37</v>
      </c>
      <c r="G8" s="7" t="s">
        <v>23</v>
      </c>
      <c r="H8" s="7">
        <v>64</v>
      </c>
      <c r="I8" s="7" t="s">
        <v>35</v>
      </c>
      <c r="J8" s="7" t="s">
        <v>38</v>
      </c>
      <c r="K8" s="8" t="s">
        <v>243</v>
      </c>
      <c r="L8" s="77">
        <v>0.999</v>
      </c>
      <c r="M8" s="77">
        <v>0.999</v>
      </c>
      <c r="N8" s="8"/>
      <c r="O8" s="8"/>
      <c r="P8" s="86">
        <v>950000</v>
      </c>
      <c r="Q8" s="86">
        <v>0</v>
      </c>
      <c r="R8" s="86">
        <f>P8/30*3</f>
        <v>95000</v>
      </c>
      <c r="S8" s="8" t="s">
        <v>252</v>
      </c>
    </row>
    <row r="9" spans="1:24" ht="14.45" customHeight="1" x14ac:dyDescent="0.25">
      <c r="A9" s="2">
        <v>6</v>
      </c>
      <c r="B9" s="11" t="s">
        <v>39</v>
      </c>
      <c r="C9" s="2">
        <v>6</v>
      </c>
      <c r="D9" s="7" t="s">
        <v>40</v>
      </c>
      <c r="E9" s="6" t="s">
        <v>41</v>
      </c>
      <c r="F9" s="6" t="s">
        <v>37</v>
      </c>
      <c r="G9" s="7" t="s">
        <v>23</v>
      </c>
      <c r="H9" s="7">
        <v>64</v>
      </c>
      <c r="I9" s="7" t="s">
        <v>39</v>
      </c>
      <c r="J9" s="7" t="s">
        <v>42</v>
      </c>
      <c r="K9" s="8" t="s">
        <v>244</v>
      </c>
      <c r="L9" s="77">
        <v>0.999</v>
      </c>
      <c r="M9" s="77">
        <v>0.999</v>
      </c>
      <c r="N9" s="8"/>
      <c r="O9" s="8"/>
      <c r="P9" s="86">
        <v>394700</v>
      </c>
      <c r="Q9" s="86">
        <v>0</v>
      </c>
      <c r="R9" s="86">
        <f>P9/30*11</f>
        <v>144723.33333333331</v>
      </c>
      <c r="S9" s="8" t="s">
        <v>255</v>
      </c>
    </row>
    <row r="10" spans="1:24" ht="14.45" customHeight="1" x14ac:dyDescent="0.25">
      <c r="A10" s="2">
        <v>7</v>
      </c>
      <c r="B10" s="11" t="s">
        <v>43</v>
      </c>
      <c r="C10" s="2">
        <v>7</v>
      </c>
      <c r="D10" s="7" t="s">
        <v>44</v>
      </c>
      <c r="E10" s="6" t="s">
        <v>41</v>
      </c>
      <c r="F10" s="6" t="s">
        <v>37</v>
      </c>
      <c r="G10" s="7" t="s">
        <v>23</v>
      </c>
      <c r="H10" s="7">
        <v>64</v>
      </c>
      <c r="I10" s="7" t="s">
        <v>43</v>
      </c>
      <c r="J10" s="7" t="s">
        <v>45</v>
      </c>
      <c r="K10" s="8" t="s">
        <v>244</v>
      </c>
      <c r="L10" s="77">
        <v>0.999</v>
      </c>
      <c r="M10" s="77">
        <v>0.999</v>
      </c>
      <c r="N10" s="8"/>
      <c r="O10" s="8"/>
      <c r="P10" s="86">
        <v>394700</v>
      </c>
      <c r="Q10" s="86">
        <v>0</v>
      </c>
      <c r="R10" s="86">
        <f t="shared" ref="R10:R11" si="1">P10/30*11</f>
        <v>144723.33333333331</v>
      </c>
      <c r="S10" s="8" t="s">
        <v>255</v>
      </c>
      <c r="W10" s="87"/>
      <c r="X10" s="88"/>
    </row>
    <row r="11" spans="1:24" ht="14.45" customHeight="1" x14ac:dyDescent="0.25">
      <c r="A11" s="2">
        <v>8</v>
      </c>
      <c r="B11" s="11" t="s">
        <v>46</v>
      </c>
      <c r="C11" s="2">
        <v>8</v>
      </c>
      <c r="D11" s="7" t="s">
        <v>47</v>
      </c>
      <c r="E11" s="6" t="s">
        <v>48</v>
      </c>
      <c r="F11" s="6" t="s">
        <v>37</v>
      </c>
      <c r="G11" s="7" t="s">
        <v>23</v>
      </c>
      <c r="H11" s="7">
        <v>64</v>
      </c>
      <c r="I11" s="7" t="s">
        <v>46</v>
      </c>
      <c r="J11" s="7" t="s">
        <v>49</v>
      </c>
      <c r="K11" s="8" t="s">
        <v>245</v>
      </c>
      <c r="L11" s="77">
        <v>0.999</v>
      </c>
      <c r="M11" s="77">
        <v>0.999</v>
      </c>
      <c r="N11" s="8"/>
      <c r="O11" s="8"/>
      <c r="P11" s="86">
        <v>414500</v>
      </c>
      <c r="Q11" s="86">
        <v>0</v>
      </c>
      <c r="R11" s="86">
        <f t="shared" si="1"/>
        <v>151983.33333333331</v>
      </c>
      <c r="S11" s="8" t="s">
        <v>255</v>
      </c>
      <c r="W11" s="87"/>
      <c r="X11" s="88"/>
    </row>
    <row r="12" spans="1:24" ht="14.45" customHeight="1" x14ac:dyDescent="0.25">
      <c r="A12" s="2">
        <v>9</v>
      </c>
      <c r="B12" s="11" t="s">
        <v>50</v>
      </c>
      <c r="C12" s="2">
        <v>9</v>
      </c>
      <c r="D12" s="11" t="s">
        <v>51</v>
      </c>
      <c r="E12" s="6" t="s">
        <v>52</v>
      </c>
      <c r="F12" s="6" t="s">
        <v>22</v>
      </c>
      <c r="G12" s="7" t="s">
        <v>53</v>
      </c>
      <c r="H12" s="7">
        <v>1000</v>
      </c>
      <c r="I12" s="7" t="s">
        <v>50</v>
      </c>
      <c r="J12" s="7" t="s">
        <v>24</v>
      </c>
      <c r="K12" s="8" t="s">
        <v>246</v>
      </c>
      <c r="L12" s="77">
        <v>0.99980000000000002</v>
      </c>
      <c r="M12" s="77">
        <v>0.99980000000000002</v>
      </c>
      <c r="N12" s="8"/>
      <c r="O12" s="8"/>
      <c r="P12" s="86">
        <v>1590400</v>
      </c>
      <c r="Q12" s="86">
        <v>0</v>
      </c>
      <c r="R12" s="86">
        <f>P12/30*11</f>
        <v>583146.66666666674</v>
      </c>
      <c r="S12" s="8" t="s">
        <v>255</v>
      </c>
      <c r="W12" s="87"/>
      <c r="X12" s="88"/>
    </row>
    <row r="13" spans="1:24" ht="14.45" customHeight="1" x14ac:dyDescent="0.25">
      <c r="A13" s="2">
        <v>10</v>
      </c>
      <c r="B13" s="11" t="s">
        <v>54</v>
      </c>
      <c r="C13" s="2">
        <v>10</v>
      </c>
      <c r="D13" s="10" t="s">
        <v>223</v>
      </c>
      <c r="E13" s="6" t="s">
        <v>55</v>
      </c>
      <c r="F13" s="6" t="s">
        <v>22</v>
      </c>
      <c r="G13" s="7" t="s">
        <v>53</v>
      </c>
      <c r="H13" s="7">
        <v>300</v>
      </c>
      <c r="I13" s="7" t="s">
        <v>54</v>
      </c>
      <c r="J13" s="7" t="s">
        <v>56</v>
      </c>
      <c r="K13" s="8" t="s">
        <v>247</v>
      </c>
      <c r="L13" s="77">
        <v>0.99980000000000002</v>
      </c>
      <c r="M13" s="77">
        <v>0.99980000000000002</v>
      </c>
      <c r="N13" s="8"/>
      <c r="O13" s="8"/>
      <c r="P13" s="86">
        <v>0</v>
      </c>
      <c r="Q13" s="86">
        <v>0</v>
      </c>
      <c r="R13" s="86">
        <f t="shared" si="0"/>
        <v>0</v>
      </c>
      <c r="S13" s="90" t="s">
        <v>250</v>
      </c>
      <c r="W13" s="87"/>
      <c r="X13" s="88"/>
    </row>
    <row r="14" spans="1:24" ht="14.45" customHeight="1" x14ac:dyDescent="0.25">
      <c r="A14" s="2">
        <v>11</v>
      </c>
      <c r="B14" s="11" t="s">
        <v>57</v>
      </c>
      <c r="C14" s="2">
        <v>11</v>
      </c>
      <c r="D14" s="10" t="s">
        <v>58</v>
      </c>
      <c r="E14" s="6" t="s">
        <v>59</v>
      </c>
      <c r="F14" s="6" t="s">
        <v>22</v>
      </c>
      <c r="G14" s="7" t="s">
        <v>53</v>
      </c>
      <c r="H14" s="7">
        <v>64</v>
      </c>
      <c r="I14" s="7" t="s">
        <v>57</v>
      </c>
      <c r="J14" s="7" t="s">
        <v>60</v>
      </c>
      <c r="K14" s="8" t="s">
        <v>248</v>
      </c>
      <c r="L14" s="77">
        <v>0.99980000000000002</v>
      </c>
      <c r="M14" s="77">
        <v>0.99980000000000002</v>
      </c>
      <c r="N14" s="8"/>
      <c r="O14" s="8"/>
      <c r="P14" s="86">
        <v>950000</v>
      </c>
      <c r="Q14" s="86">
        <v>0</v>
      </c>
      <c r="R14" s="86">
        <f>P14/30*5</f>
        <v>158333.33333333334</v>
      </c>
      <c r="S14" s="8" t="s">
        <v>253</v>
      </c>
      <c r="W14" s="87"/>
      <c r="X14" s="88"/>
    </row>
    <row r="15" spans="1:24" ht="14.45" customHeight="1" x14ac:dyDescent="0.25">
      <c r="A15" s="2">
        <v>12</v>
      </c>
      <c r="B15" s="11" t="s">
        <v>61</v>
      </c>
      <c r="C15" s="2">
        <v>12</v>
      </c>
      <c r="D15" s="7" t="s">
        <v>62</v>
      </c>
      <c r="E15" s="6" t="s">
        <v>36</v>
      </c>
      <c r="F15" s="6" t="s">
        <v>37</v>
      </c>
      <c r="G15" s="7" t="s">
        <v>53</v>
      </c>
      <c r="H15" s="7">
        <v>64</v>
      </c>
      <c r="I15" s="7" t="s">
        <v>61</v>
      </c>
      <c r="J15" s="7" t="s">
        <v>63</v>
      </c>
      <c r="K15" s="8" t="s">
        <v>243</v>
      </c>
      <c r="L15" s="77">
        <v>0.999</v>
      </c>
      <c r="M15" s="77">
        <v>0.999</v>
      </c>
      <c r="N15" s="8"/>
      <c r="O15" s="8"/>
      <c r="P15" s="86">
        <v>544700</v>
      </c>
      <c r="Q15" s="86">
        <v>0</v>
      </c>
      <c r="R15" s="86">
        <f>P15/30*6</f>
        <v>108940</v>
      </c>
      <c r="S15" s="8" t="s">
        <v>254</v>
      </c>
      <c r="W15" s="87"/>
      <c r="X15" s="88"/>
    </row>
    <row r="16" spans="1:24" ht="14.45" customHeight="1" x14ac:dyDescent="0.25">
      <c r="A16" s="2">
        <v>13</v>
      </c>
      <c r="B16" s="11" t="s">
        <v>64</v>
      </c>
      <c r="C16" s="2">
        <v>13</v>
      </c>
      <c r="D16" s="7" t="s">
        <v>65</v>
      </c>
      <c r="E16" s="6" t="s">
        <v>36</v>
      </c>
      <c r="F16" s="6" t="s">
        <v>37</v>
      </c>
      <c r="G16" s="7" t="s">
        <v>53</v>
      </c>
      <c r="H16" s="7">
        <v>64</v>
      </c>
      <c r="I16" s="7" t="s">
        <v>64</v>
      </c>
      <c r="J16" s="7" t="s">
        <v>66</v>
      </c>
      <c r="K16" s="8" t="s">
        <v>243</v>
      </c>
      <c r="L16" s="77">
        <v>0.999</v>
      </c>
      <c r="M16" s="77">
        <v>0.999</v>
      </c>
      <c r="N16" s="8"/>
      <c r="O16" s="8"/>
      <c r="P16" s="86">
        <v>544700</v>
      </c>
      <c r="Q16" s="86">
        <v>0</v>
      </c>
      <c r="R16" s="86">
        <f>P16/30*11</f>
        <v>199723.33333333334</v>
      </c>
      <c r="S16" s="8" t="s">
        <v>255</v>
      </c>
      <c r="W16" s="87"/>
      <c r="X16" s="88"/>
    </row>
    <row r="17" spans="1:24" ht="14.45" customHeight="1" x14ac:dyDescent="0.25">
      <c r="A17" s="2">
        <v>14</v>
      </c>
      <c r="B17" s="11" t="s">
        <v>67</v>
      </c>
      <c r="C17" s="2">
        <v>14</v>
      </c>
      <c r="D17" s="11" t="s">
        <v>68</v>
      </c>
      <c r="E17" s="6" t="s">
        <v>69</v>
      </c>
      <c r="F17" s="6" t="s">
        <v>22</v>
      </c>
      <c r="G17" s="7" t="s">
        <v>53</v>
      </c>
      <c r="H17" s="7">
        <v>64</v>
      </c>
      <c r="I17" s="7" t="s">
        <v>67</v>
      </c>
      <c r="J17" s="7" t="s">
        <v>70</v>
      </c>
      <c r="K17" s="8" t="s">
        <v>233</v>
      </c>
      <c r="L17" s="77">
        <v>0.99980000000000002</v>
      </c>
      <c r="M17" s="77">
        <v>0.99980000000000002</v>
      </c>
      <c r="N17" s="8"/>
      <c r="O17" s="8"/>
      <c r="P17" s="86">
        <v>500000</v>
      </c>
      <c r="Q17" s="86">
        <v>0</v>
      </c>
      <c r="R17" s="86">
        <f>P17/30*11</f>
        <v>183333.33333333334</v>
      </c>
      <c r="S17" s="8" t="s">
        <v>255</v>
      </c>
      <c r="W17" s="87"/>
      <c r="X17" s="88"/>
    </row>
    <row r="18" spans="1:24" ht="14.45" customHeight="1" x14ac:dyDescent="0.25">
      <c r="A18" s="2">
        <v>15</v>
      </c>
      <c r="B18" s="11" t="s">
        <v>71</v>
      </c>
      <c r="C18" s="2">
        <v>15</v>
      </c>
      <c r="D18" s="7" t="s">
        <v>72</v>
      </c>
      <c r="E18" s="6" t="s">
        <v>73</v>
      </c>
      <c r="F18" s="6" t="s">
        <v>37</v>
      </c>
      <c r="G18" s="7" t="s">
        <v>53</v>
      </c>
      <c r="H18" s="7">
        <v>64</v>
      </c>
      <c r="I18" s="7" t="s">
        <v>71</v>
      </c>
      <c r="J18" s="7" t="s">
        <v>74</v>
      </c>
      <c r="K18" s="8" t="s">
        <v>229</v>
      </c>
      <c r="L18" s="77">
        <v>0.999</v>
      </c>
      <c r="M18" s="77">
        <v>0.999</v>
      </c>
      <c r="N18" s="8"/>
      <c r="O18" s="8"/>
      <c r="P18" s="86">
        <v>473700</v>
      </c>
      <c r="Q18" s="86">
        <v>0</v>
      </c>
      <c r="R18" s="86">
        <f t="shared" ref="R18:R19" si="2">P18/30*11</f>
        <v>173690</v>
      </c>
      <c r="S18" s="8" t="s">
        <v>255</v>
      </c>
      <c r="W18" s="87"/>
      <c r="X18" s="88"/>
    </row>
    <row r="19" spans="1:24" ht="14.45" customHeight="1" x14ac:dyDescent="0.25">
      <c r="A19" s="2">
        <v>16</v>
      </c>
      <c r="B19" s="11" t="s">
        <v>75</v>
      </c>
      <c r="C19" s="2">
        <v>16</v>
      </c>
      <c r="D19" s="7" t="s">
        <v>76</v>
      </c>
      <c r="E19" s="6" t="s">
        <v>77</v>
      </c>
      <c r="F19" s="6" t="s">
        <v>37</v>
      </c>
      <c r="G19" s="7" t="s">
        <v>53</v>
      </c>
      <c r="H19" s="7">
        <v>64</v>
      </c>
      <c r="I19" s="7" t="s">
        <v>75</v>
      </c>
      <c r="J19" s="7" t="s">
        <v>78</v>
      </c>
      <c r="K19" s="8" t="s">
        <v>230</v>
      </c>
      <c r="L19" s="77">
        <v>0.999</v>
      </c>
      <c r="M19" s="77">
        <v>0.999</v>
      </c>
      <c r="N19" s="8"/>
      <c r="O19" s="8"/>
      <c r="P19" s="86">
        <v>497400</v>
      </c>
      <c r="Q19" s="86">
        <v>0</v>
      </c>
      <c r="R19" s="86">
        <f t="shared" si="2"/>
        <v>182380</v>
      </c>
      <c r="S19" s="8" t="s">
        <v>255</v>
      </c>
      <c r="W19" s="87"/>
      <c r="X19" s="88"/>
    </row>
    <row r="20" spans="1:24" ht="14.45" customHeight="1" x14ac:dyDescent="0.25">
      <c r="A20" s="2">
        <v>17</v>
      </c>
      <c r="B20" s="11" t="s">
        <v>79</v>
      </c>
      <c r="C20" s="2">
        <v>17</v>
      </c>
      <c r="D20" s="10" t="s">
        <v>80</v>
      </c>
      <c r="E20" s="6" t="s">
        <v>69</v>
      </c>
      <c r="F20" s="6" t="s">
        <v>22</v>
      </c>
      <c r="G20" s="7" t="s">
        <v>53</v>
      </c>
      <c r="H20" s="7">
        <v>64</v>
      </c>
      <c r="I20" s="7" t="s">
        <v>79</v>
      </c>
      <c r="J20" s="7" t="s">
        <v>81</v>
      </c>
      <c r="K20" s="8" t="s">
        <v>233</v>
      </c>
      <c r="L20" s="77">
        <v>0.99980000000000002</v>
      </c>
      <c r="M20" s="77">
        <v>0.99980000000000002</v>
      </c>
      <c r="N20" s="8"/>
      <c r="O20" s="8"/>
      <c r="P20" s="86">
        <v>500000</v>
      </c>
      <c r="Q20" s="86">
        <v>0</v>
      </c>
      <c r="R20" s="86">
        <f>P20/30*11</f>
        <v>183333.33333333334</v>
      </c>
      <c r="S20" s="8" t="s">
        <v>258</v>
      </c>
      <c r="W20" s="87"/>
      <c r="X20" s="88"/>
    </row>
    <row r="21" spans="1:24" ht="14.45" customHeight="1" x14ac:dyDescent="0.25">
      <c r="A21" s="2">
        <v>18</v>
      </c>
      <c r="B21" s="11" t="s">
        <v>82</v>
      </c>
      <c r="C21" s="2">
        <v>18</v>
      </c>
      <c r="D21" s="12"/>
      <c r="E21" s="6" t="s">
        <v>69</v>
      </c>
      <c r="F21" s="6" t="s">
        <v>22</v>
      </c>
      <c r="G21" s="7" t="s">
        <v>53</v>
      </c>
      <c r="H21" s="7">
        <v>64</v>
      </c>
      <c r="I21" s="7" t="s">
        <v>82</v>
      </c>
      <c r="J21" s="7" t="s">
        <v>83</v>
      </c>
      <c r="K21" s="8" t="s">
        <v>233</v>
      </c>
      <c r="L21" s="77">
        <v>0.99980000000000002</v>
      </c>
      <c r="M21" s="77">
        <v>0.99980000000000002</v>
      </c>
      <c r="N21" s="8"/>
      <c r="O21" s="8"/>
      <c r="P21" s="86">
        <v>500000</v>
      </c>
      <c r="Q21" s="86">
        <v>0</v>
      </c>
      <c r="R21" s="86">
        <f>P21/30*11</f>
        <v>183333.33333333334</v>
      </c>
      <c r="S21" s="8" t="s">
        <v>258</v>
      </c>
      <c r="W21" s="87"/>
      <c r="X21" s="88"/>
    </row>
    <row r="22" spans="1:24" ht="14.45" customHeight="1" x14ac:dyDescent="0.25">
      <c r="A22" s="2">
        <v>19</v>
      </c>
      <c r="B22" s="11" t="s">
        <v>84</v>
      </c>
      <c r="C22" s="2">
        <v>19</v>
      </c>
      <c r="D22" s="11" t="s">
        <v>85</v>
      </c>
      <c r="E22" s="6" t="s">
        <v>77</v>
      </c>
      <c r="F22" s="6" t="s">
        <v>37</v>
      </c>
      <c r="G22" s="7" t="s">
        <v>53</v>
      </c>
      <c r="H22" s="7">
        <v>64</v>
      </c>
      <c r="I22" s="7" t="s">
        <v>84</v>
      </c>
      <c r="J22" s="7" t="s">
        <v>86</v>
      </c>
      <c r="K22" s="8" t="s">
        <v>230</v>
      </c>
      <c r="L22" s="77">
        <v>0.999</v>
      </c>
      <c r="M22" s="77">
        <v>0.999</v>
      </c>
      <c r="N22" s="8"/>
      <c r="O22" s="8"/>
      <c r="P22" s="86">
        <v>497400</v>
      </c>
      <c r="Q22" s="86">
        <v>0</v>
      </c>
      <c r="R22" s="86">
        <f>P22/30*11</f>
        <v>182380</v>
      </c>
      <c r="S22" s="8" t="s">
        <v>258</v>
      </c>
      <c r="W22" s="87"/>
      <c r="X22" s="88"/>
    </row>
    <row r="23" spans="1:24" ht="14.45" customHeight="1" x14ac:dyDescent="0.25">
      <c r="A23" s="2">
        <v>20</v>
      </c>
      <c r="B23" s="11" t="s">
        <v>87</v>
      </c>
      <c r="C23" s="2">
        <v>20</v>
      </c>
      <c r="D23" s="10" t="s">
        <v>220</v>
      </c>
      <c r="E23" s="6" t="s">
        <v>88</v>
      </c>
      <c r="F23" s="6" t="s">
        <v>22</v>
      </c>
      <c r="G23" s="7" t="s">
        <v>53</v>
      </c>
      <c r="H23" s="7">
        <v>64</v>
      </c>
      <c r="I23" s="7" t="s">
        <v>87</v>
      </c>
      <c r="J23" s="7" t="s">
        <v>89</v>
      </c>
      <c r="K23" s="8" t="s">
        <v>232</v>
      </c>
      <c r="L23" s="77">
        <v>0.99980000000000002</v>
      </c>
      <c r="M23" s="77">
        <v>0.99980000000000002</v>
      </c>
      <c r="N23" s="8"/>
      <c r="O23" s="8"/>
      <c r="P23" s="86">
        <v>950000</v>
      </c>
      <c r="Q23" s="86">
        <v>0</v>
      </c>
      <c r="R23" s="86">
        <f>P23/30*11</f>
        <v>348333.33333333337</v>
      </c>
      <c r="S23" s="8" t="s">
        <v>255</v>
      </c>
      <c r="W23" s="87"/>
      <c r="X23" s="88"/>
    </row>
    <row r="24" spans="1:24" ht="14.45" customHeight="1" x14ac:dyDescent="0.25">
      <c r="A24" s="2">
        <v>21</v>
      </c>
      <c r="B24" s="11" t="s">
        <v>90</v>
      </c>
      <c r="C24" s="2">
        <v>21</v>
      </c>
      <c r="D24" s="7" t="s">
        <v>91</v>
      </c>
      <c r="E24" s="6" t="s">
        <v>73</v>
      </c>
      <c r="F24" s="6" t="s">
        <v>37</v>
      </c>
      <c r="G24" s="7" t="s">
        <v>53</v>
      </c>
      <c r="H24" s="7">
        <v>64</v>
      </c>
      <c r="I24" s="7" t="s">
        <v>90</v>
      </c>
      <c r="J24" s="7" t="s">
        <v>92</v>
      </c>
      <c r="K24" s="8" t="s">
        <v>229</v>
      </c>
      <c r="L24" s="77">
        <v>0.999</v>
      </c>
      <c r="M24" s="77">
        <v>0.999</v>
      </c>
      <c r="N24" s="8"/>
      <c r="O24" s="8"/>
      <c r="P24" s="86">
        <v>473700</v>
      </c>
      <c r="Q24" s="86">
        <v>0</v>
      </c>
      <c r="R24" s="86">
        <f t="shared" ref="R24" si="3">P24/30*11</f>
        <v>173690</v>
      </c>
      <c r="S24" s="8" t="s">
        <v>255</v>
      </c>
      <c r="W24" s="87"/>
      <c r="X24" s="88"/>
    </row>
    <row r="25" spans="1:24" ht="14.45" customHeight="1" x14ac:dyDescent="0.25">
      <c r="A25" s="2">
        <v>22</v>
      </c>
      <c r="B25" s="11" t="s">
        <v>93</v>
      </c>
      <c r="C25" s="2">
        <v>22</v>
      </c>
      <c r="D25" s="7" t="s">
        <v>94</v>
      </c>
      <c r="E25" s="6" t="s">
        <v>73</v>
      </c>
      <c r="F25" s="6" t="s">
        <v>37</v>
      </c>
      <c r="G25" s="7" t="s">
        <v>53</v>
      </c>
      <c r="H25" s="7">
        <v>64</v>
      </c>
      <c r="I25" s="7" t="s">
        <v>93</v>
      </c>
      <c r="J25" s="7" t="s">
        <v>95</v>
      </c>
      <c r="K25" s="8" t="s">
        <v>229</v>
      </c>
      <c r="L25" s="77">
        <v>0.999</v>
      </c>
      <c r="M25" s="77">
        <v>0.999</v>
      </c>
      <c r="N25" s="8"/>
      <c r="O25" s="8"/>
      <c r="P25" s="86">
        <v>473700</v>
      </c>
      <c r="Q25" s="86">
        <v>0</v>
      </c>
      <c r="R25" s="86">
        <f>P25/30*11</f>
        <v>173690</v>
      </c>
      <c r="S25" s="8" t="s">
        <v>255</v>
      </c>
      <c r="W25" s="87"/>
      <c r="X25" s="88"/>
    </row>
    <row r="26" spans="1:24" ht="14.45" customHeight="1" x14ac:dyDescent="0.25">
      <c r="A26" s="2">
        <v>23</v>
      </c>
      <c r="B26" s="11" t="s">
        <v>96</v>
      </c>
      <c r="C26" s="2">
        <v>23</v>
      </c>
      <c r="D26" s="10"/>
      <c r="E26" s="6" t="s">
        <v>97</v>
      </c>
      <c r="F26" s="6" t="s">
        <v>22</v>
      </c>
      <c r="G26" s="7" t="s">
        <v>53</v>
      </c>
      <c r="H26" s="7">
        <v>128</v>
      </c>
      <c r="I26" s="7" t="s">
        <v>96</v>
      </c>
      <c r="J26" s="7" t="s">
        <v>98</v>
      </c>
      <c r="K26" s="8" t="s">
        <v>249</v>
      </c>
      <c r="L26" s="77">
        <v>0.99980000000000002</v>
      </c>
      <c r="M26" s="77">
        <v>0.99980000000000002</v>
      </c>
      <c r="N26" s="8"/>
      <c r="O26" s="8"/>
      <c r="P26" s="86">
        <v>723100</v>
      </c>
      <c r="Q26" s="86">
        <v>0</v>
      </c>
      <c r="R26" s="86">
        <f>P26/30*11</f>
        <v>265136.66666666663</v>
      </c>
      <c r="S26" s="8" t="s">
        <v>227</v>
      </c>
      <c r="W26" s="87"/>
      <c r="X26" s="88"/>
    </row>
    <row r="27" spans="1:24" ht="14.45" customHeight="1" x14ac:dyDescent="0.25">
      <c r="A27" s="2">
        <v>24</v>
      </c>
      <c r="B27" s="11" t="s">
        <v>99</v>
      </c>
      <c r="C27" s="2">
        <v>24</v>
      </c>
      <c r="D27" s="7" t="s">
        <v>221</v>
      </c>
      <c r="E27" s="6" t="s">
        <v>100</v>
      </c>
      <c r="F27" s="6" t="s">
        <v>37</v>
      </c>
      <c r="G27" s="7" t="s">
        <v>53</v>
      </c>
      <c r="H27" s="7">
        <v>64</v>
      </c>
      <c r="I27" s="7" t="s">
        <v>99</v>
      </c>
      <c r="J27" s="7" t="s">
        <v>101</v>
      </c>
      <c r="K27" s="8" t="s">
        <v>231</v>
      </c>
      <c r="L27" s="77">
        <v>0.999</v>
      </c>
      <c r="M27" s="77">
        <v>0.999</v>
      </c>
      <c r="N27" s="8"/>
      <c r="O27" s="8"/>
      <c r="P27" s="86">
        <v>0</v>
      </c>
      <c r="Q27" s="86">
        <v>0</v>
      </c>
      <c r="R27" s="86">
        <f t="shared" si="0"/>
        <v>0</v>
      </c>
      <c r="S27" s="90" t="s">
        <v>250</v>
      </c>
      <c r="W27" s="87"/>
      <c r="X27" s="88"/>
    </row>
    <row r="28" spans="1:24" ht="14.45" customHeight="1" x14ac:dyDescent="0.25">
      <c r="A28" s="2">
        <v>25</v>
      </c>
      <c r="B28" s="11" t="s">
        <v>102</v>
      </c>
      <c r="C28" s="2">
        <v>25</v>
      </c>
      <c r="D28" s="7" t="s">
        <v>103</v>
      </c>
      <c r="E28" s="6" t="s">
        <v>73</v>
      </c>
      <c r="F28" s="6" t="s">
        <v>37</v>
      </c>
      <c r="G28" s="7" t="s">
        <v>53</v>
      </c>
      <c r="H28" s="7">
        <v>64</v>
      </c>
      <c r="I28" s="7" t="s">
        <v>102</v>
      </c>
      <c r="J28" s="7" t="s">
        <v>104</v>
      </c>
      <c r="K28" s="8" t="s">
        <v>229</v>
      </c>
      <c r="L28" s="77">
        <v>0.999</v>
      </c>
      <c r="M28" s="77">
        <v>0.999</v>
      </c>
      <c r="N28" s="8"/>
      <c r="O28" s="8"/>
      <c r="P28" s="86">
        <v>473700</v>
      </c>
      <c r="Q28" s="86">
        <v>0</v>
      </c>
      <c r="R28" s="86">
        <f>P28/30*11</f>
        <v>173690</v>
      </c>
      <c r="S28" s="8" t="s">
        <v>255</v>
      </c>
      <c r="W28" s="87"/>
      <c r="X28" s="88"/>
    </row>
    <row r="29" spans="1:24" ht="14.45" customHeight="1" x14ac:dyDescent="0.25">
      <c r="A29" s="2">
        <v>26</v>
      </c>
      <c r="B29" s="11" t="s">
        <v>105</v>
      </c>
      <c r="C29" s="2">
        <v>26</v>
      </c>
      <c r="D29" s="7" t="s">
        <v>106</v>
      </c>
      <c r="E29" s="6" t="s">
        <v>73</v>
      </c>
      <c r="F29" s="6" t="s">
        <v>37</v>
      </c>
      <c r="G29" s="7" t="s">
        <v>53</v>
      </c>
      <c r="H29" s="7">
        <v>64</v>
      </c>
      <c r="I29" s="7" t="s">
        <v>105</v>
      </c>
      <c r="J29" s="7" t="s">
        <v>107</v>
      </c>
      <c r="K29" s="8" t="s">
        <v>229</v>
      </c>
      <c r="L29" s="77">
        <v>0.999</v>
      </c>
      <c r="M29" s="77">
        <v>0.999</v>
      </c>
      <c r="N29" s="8"/>
      <c r="O29" s="8"/>
      <c r="P29" s="86">
        <v>473700</v>
      </c>
      <c r="Q29" s="86">
        <v>0</v>
      </c>
      <c r="R29" s="86">
        <f>P29/30*11</f>
        <v>173690</v>
      </c>
      <c r="S29" s="8" t="s">
        <v>255</v>
      </c>
      <c r="W29" s="87"/>
      <c r="X29" s="88"/>
    </row>
    <row r="30" spans="1:24" ht="14.45" customHeight="1" x14ac:dyDescent="0.25">
      <c r="A30" s="2">
        <v>27</v>
      </c>
      <c r="B30" s="11" t="s">
        <v>108</v>
      </c>
      <c r="C30" s="2">
        <v>27</v>
      </c>
      <c r="D30" s="10" t="s">
        <v>222</v>
      </c>
      <c r="E30" s="6" t="s">
        <v>88</v>
      </c>
      <c r="F30" s="6" t="s">
        <v>22</v>
      </c>
      <c r="G30" s="7" t="s">
        <v>53</v>
      </c>
      <c r="H30" s="7">
        <v>64</v>
      </c>
      <c r="I30" s="7" t="s">
        <v>108</v>
      </c>
      <c r="J30" s="7" t="s">
        <v>109</v>
      </c>
      <c r="K30" s="8" t="s">
        <v>232</v>
      </c>
      <c r="L30" s="77">
        <v>0.99980000000000002</v>
      </c>
      <c r="M30" s="77">
        <v>0.99980000000000002</v>
      </c>
      <c r="N30" s="8"/>
      <c r="O30" s="8"/>
      <c r="P30" s="86">
        <v>525000</v>
      </c>
      <c r="Q30" s="86">
        <v>0</v>
      </c>
      <c r="R30" s="86">
        <v>0</v>
      </c>
      <c r="S30" s="8" t="s">
        <v>228</v>
      </c>
      <c r="W30" s="87"/>
      <c r="X30" s="88"/>
    </row>
    <row r="31" spans="1:24" ht="14.45" customHeight="1" x14ac:dyDescent="0.25">
      <c r="A31" s="2">
        <v>28</v>
      </c>
      <c r="B31" s="11" t="s">
        <v>110</v>
      </c>
      <c r="C31" s="2">
        <v>28</v>
      </c>
      <c r="D31" s="7" t="s">
        <v>111</v>
      </c>
      <c r="E31" s="6" t="s">
        <v>73</v>
      </c>
      <c r="F31" s="6" t="s">
        <v>37</v>
      </c>
      <c r="G31" s="7" t="s">
        <v>53</v>
      </c>
      <c r="H31" s="7">
        <v>64</v>
      </c>
      <c r="I31" s="7" t="s">
        <v>110</v>
      </c>
      <c r="J31" s="7" t="s">
        <v>112</v>
      </c>
      <c r="K31" s="8" t="s">
        <v>229</v>
      </c>
      <c r="L31" s="77">
        <v>0.999</v>
      </c>
      <c r="M31" s="77">
        <v>0.999</v>
      </c>
      <c r="N31" s="8"/>
      <c r="O31" s="8"/>
      <c r="P31" s="86">
        <v>473700</v>
      </c>
      <c r="Q31" s="86">
        <v>0</v>
      </c>
      <c r="R31" s="86">
        <f>P31/30*10</f>
        <v>157900</v>
      </c>
      <c r="S31" s="8" t="s">
        <v>256</v>
      </c>
      <c r="W31" s="87"/>
      <c r="X31" s="88"/>
    </row>
    <row r="32" spans="1:24" ht="14.45" customHeight="1" x14ac:dyDescent="0.25">
      <c r="A32" s="2">
        <v>29</v>
      </c>
      <c r="B32" s="11" t="s">
        <v>113</v>
      </c>
      <c r="C32" s="2">
        <v>29</v>
      </c>
      <c r="D32" s="7" t="s">
        <v>114</v>
      </c>
      <c r="E32" s="6" t="s">
        <v>77</v>
      </c>
      <c r="F32" s="6" t="s">
        <v>37</v>
      </c>
      <c r="G32" s="7" t="s">
        <v>53</v>
      </c>
      <c r="H32" s="7">
        <v>64</v>
      </c>
      <c r="I32" s="7" t="s">
        <v>113</v>
      </c>
      <c r="J32" s="7" t="s">
        <v>115</v>
      </c>
      <c r="K32" s="8" t="s">
        <v>230</v>
      </c>
      <c r="L32" s="77">
        <v>0.999</v>
      </c>
      <c r="M32" s="77">
        <v>0.999</v>
      </c>
      <c r="N32" s="8"/>
      <c r="O32" s="8"/>
      <c r="P32" s="86">
        <v>497400</v>
      </c>
      <c r="Q32" s="86">
        <v>0</v>
      </c>
      <c r="R32" s="86">
        <f>P32/30*11</f>
        <v>182380</v>
      </c>
      <c r="S32" s="8" t="s">
        <v>255</v>
      </c>
      <c r="W32" s="87"/>
      <c r="X32" s="88"/>
    </row>
    <row r="33" spans="1:24" ht="14.45" customHeight="1" x14ac:dyDescent="0.25">
      <c r="A33" s="2">
        <v>30</v>
      </c>
      <c r="B33" s="11" t="s">
        <v>116</v>
      </c>
      <c r="C33" s="2">
        <v>30</v>
      </c>
      <c r="D33" s="7" t="s">
        <v>117</v>
      </c>
      <c r="E33" s="6" t="s">
        <v>77</v>
      </c>
      <c r="F33" s="6" t="s">
        <v>37</v>
      </c>
      <c r="G33" s="7" t="s">
        <v>53</v>
      </c>
      <c r="H33" s="7">
        <v>64</v>
      </c>
      <c r="I33" s="7" t="s">
        <v>116</v>
      </c>
      <c r="J33" s="7" t="s">
        <v>118</v>
      </c>
      <c r="K33" s="8" t="s">
        <v>230</v>
      </c>
      <c r="L33" s="77">
        <v>0.999</v>
      </c>
      <c r="M33" s="77">
        <v>0.999</v>
      </c>
      <c r="N33" s="8"/>
      <c r="O33" s="8"/>
      <c r="P33" s="86">
        <v>0</v>
      </c>
      <c r="Q33" s="86">
        <v>0</v>
      </c>
      <c r="R33" s="86">
        <f t="shared" si="0"/>
        <v>0</v>
      </c>
      <c r="S33" s="90" t="s">
        <v>250</v>
      </c>
      <c r="W33" s="87"/>
      <c r="X33" s="88"/>
    </row>
    <row r="34" spans="1:24" ht="14.45" customHeight="1" x14ac:dyDescent="0.25">
      <c r="A34" s="2">
        <v>31</v>
      </c>
      <c r="B34" s="11" t="s">
        <v>119</v>
      </c>
      <c r="C34" s="2">
        <v>31</v>
      </c>
      <c r="D34" s="7" t="s">
        <v>120</v>
      </c>
      <c r="E34" s="6" t="s">
        <v>77</v>
      </c>
      <c r="F34" s="6" t="s">
        <v>37</v>
      </c>
      <c r="G34" s="7" t="s">
        <v>53</v>
      </c>
      <c r="H34" s="7">
        <v>64</v>
      </c>
      <c r="I34" s="7" t="s">
        <v>119</v>
      </c>
      <c r="J34" s="7" t="s">
        <v>121</v>
      </c>
      <c r="K34" s="8" t="s">
        <v>230</v>
      </c>
      <c r="L34" s="77">
        <v>0.999</v>
      </c>
      <c r="M34" s="77">
        <v>0.999</v>
      </c>
      <c r="N34" s="8"/>
      <c r="O34" s="8"/>
      <c r="P34" s="86">
        <v>497400</v>
      </c>
      <c r="Q34" s="86">
        <v>0</v>
      </c>
      <c r="R34" s="86">
        <f>P34/30*11</f>
        <v>182380</v>
      </c>
      <c r="S34" s="8" t="s">
        <v>255</v>
      </c>
      <c r="W34" s="87"/>
      <c r="X34" s="88"/>
    </row>
    <row r="35" spans="1:24" ht="14.45" customHeight="1" x14ac:dyDescent="0.25">
      <c r="A35" s="2">
        <v>32</v>
      </c>
      <c r="B35" s="11" t="s">
        <v>122</v>
      </c>
      <c r="C35" s="2">
        <v>32</v>
      </c>
      <c r="D35" s="7" t="s">
        <v>123</v>
      </c>
      <c r="E35" s="6" t="s">
        <v>100</v>
      </c>
      <c r="F35" s="6" t="s">
        <v>37</v>
      </c>
      <c r="G35" s="7" t="s">
        <v>53</v>
      </c>
      <c r="H35" s="7">
        <v>64</v>
      </c>
      <c r="I35" s="7" t="s">
        <v>122</v>
      </c>
      <c r="J35" s="7" t="s">
        <v>124</v>
      </c>
      <c r="K35" s="8" t="s">
        <v>231</v>
      </c>
      <c r="L35" s="77">
        <v>0.999</v>
      </c>
      <c r="M35" s="77">
        <v>0.999</v>
      </c>
      <c r="N35" s="8"/>
      <c r="O35" s="8"/>
      <c r="P35" s="86">
        <v>950000</v>
      </c>
      <c r="Q35" s="86">
        <v>0</v>
      </c>
      <c r="R35" s="86">
        <v>0</v>
      </c>
      <c r="S35" s="8" t="s">
        <v>257</v>
      </c>
      <c r="W35" s="87"/>
      <c r="X35" s="88"/>
    </row>
    <row r="36" spans="1:24" ht="14.45" customHeight="1" x14ac:dyDescent="0.25">
      <c r="A36" s="2">
        <v>33</v>
      </c>
      <c r="B36" s="11" t="s">
        <v>125</v>
      </c>
      <c r="C36" s="2">
        <v>33</v>
      </c>
      <c r="D36" s="7" t="s">
        <v>126</v>
      </c>
      <c r="E36" s="6" t="s">
        <v>73</v>
      </c>
      <c r="F36" s="6" t="s">
        <v>37</v>
      </c>
      <c r="G36" s="7" t="s">
        <v>53</v>
      </c>
      <c r="H36" s="7">
        <v>64</v>
      </c>
      <c r="I36" s="7" t="s">
        <v>125</v>
      </c>
      <c r="J36" s="7" t="s">
        <v>127</v>
      </c>
      <c r="K36" s="8" t="s">
        <v>229</v>
      </c>
      <c r="L36" s="77">
        <v>0.999</v>
      </c>
      <c r="M36" s="77">
        <v>0.999</v>
      </c>
      <c r="N36" s="8"/>
      <c r="O36" s="8"/>
      <c r="P36" s="86">
        <v>475203</v>
      </c>
      <c r="Q36" s="86">
        <v>0</v>
      </c>
      <c r="R36" s="86">
        <f>P36/30*11</f>
        <v>174241.1</v>
      </c>
      <c r="S36" s="8" t="s">
        <v>255</v>
      </c>
      <c r="W36" s="87"/>
      <c r="X36" s="88"/>
    </row>
    <row r="37" spans="1:24" ht="14.45" customHeight="1" x14ac:dyDescent="0.25">
      <c r="A37" s="2">
        <v>34</v>
      </c>
      <c r="B37" s="11" t="s">
        <v>128</v>
      </c>
      <c r="C37" s="2">
        <v>34</v>
      </c>
      <c r="D37" s="7" t="s">
        <v>129</v>
      </c>
      <c r="E37" s="6" t="s">
        <v>88</v>
      </c>
      <c r="F37" s="6" t="s">
        <v>22</v>
      </c>
      <c r="G37" s="7" t="s">
        <v>53</v>
      </c>
      <c r="H37" s="7">
        <v>64</v>
      </c>
      <c r="I37" s="7" t="s">
        <v>128</v>
      </c>
      <c r="J37" s="7" t="s">
        <v>130</v>
      </c>
      <c r="K37" s="8" t="s">
        <v>232</v>
      </c>
      <c r="L37" s="77">
        <v>0.99980000000000002</v>
      </c>
      <c r="M37" s="77">
        <v>0.99980000000000002</v>
      </c>
      <c r="N37" s="8"/>
      <c r="O37" s="8"/>
      <c r="P37" s="86">
        <v>525000</v>
      </c>
      <c r="Q37" s="86">
        <v>0</v>
      </c>
      <c r="R37" s="86">
        <f t="shared" ref="R37:R41" si="4">P37/30*11</f>
        <v>192500</v>
      </c>
      <c r="S37" s="8" t="s">
        <v>255</v>
      </c>
      <c r="W37" s="87"/>
      <c r="X37" s="88"/>
    </row>
    <row r="38" spans="1:24" ht="14.45" customHeight="1" x14ac:dyDescent="0.25">
      <c r="A38" s="2">
        <v>35</v>
      </c>
      <c r="B38" s="11" t="s">
        <v>131</v>
      </c>
      <c r="C38" s="2">
        <v>35</v>
      </c>
      <c r="D38" s="7" t="s">
        <v>132</v>
      </c>
      <c r="E38" s="6" t="s">
        <v>73</v>
      </c>
      <c r="F38" s="6" t="s">
        <v>37</v>
      </c>
      <c r="G38" s="7" t="s">
        <v>53</v>
      </c>
      <c r="H38" s="7">
        <v>64</v>
      </c>
      <c r="I38" s="7" t="s">
        <v>131</v>
      </c>
      <c r="J38" s="7" t="s">
        <v>133</v>
      </c>
      <c r="K38" s="8" t="s">
        <v>229</v>
      </c>
      <c r="L38" s="77">
        <v>0.999</v>
      </c>
      <c r="M38" s="77">
        <v>0.999</v>
      </c>
      <c r="N38" s="8"/>
      <c r="O38" s="8"/>
      <c r="P38" s="86">
        <v>473700</v>
      </c>
      <c r="Q38" s="86">
        <v>0</v>
      </c>
      <c r="R38" s="86">
        <f t="shared" si="4"/>
        <v>173690</v>
      </c>
      <c r="S38" s="8" t="s">
        <v>255</v>
      </c>
      <c r="W38" s="87"/>
    </row>
    <row r="39" spans="1:24" ht="14.45" customHeight="1" x14ac:dyDescent="0.25">
      <c r="A39" s="2">
        <v>36</v>
      </c>
      <c r="B39" s="11" t="s">
        <v>134</v>
      </c>
      <c r="C39" s="2">
        <v>36</v>
      </c>
      <c r="D39" s="7" t="s">
        <v>135</v>
      </c>
      <c r="E39" s="6" t="s">
        <v>69</v>
      </c>
      <c r="F39" s="6" t="s">
        <v>22</v>
      </c>
      <c r="G39" s="7" t="s">
        <v>53</v>
      </c>
      <c r="H39" s="7">
        <v>64</v>
      </c>
      <c r="I39" s="7" t="s">
        <v>134</v>
      </c>
      <c r="J39" s="7" t="s">
        <v>136</v>
      </c>
      <c r="K39" s="8" t="s">
        <v>233</v>
      </c>
      <c r="L39" s="77">
        <v>0.99980000000000002</v>
      </c>
      <c r="M39" s="77">
        <v>0.99980000000000002</v>
      </c>
      <c r="N39" s="8"/>
      <c r="O39" s="8"/>
      <c r="P39" s="86">
        <v>500000</v>
      </c>
      <c r="Q39" s="86">
        <v>0</v>
      </c>
      <c r="R39" s="86">
        <f t="shared" si="4"/>
        <v>183333.33333333334</v>
      </c>
      <c r="S39" s="8" t="s">
        <v>255</v>
      </c>
      <c r="W39" s="87"/>
    </row>
    <row r="40" spans="1:24" ht="14.45" customHeight="1" x14ac:dyDescent="0.25">
      <c r="A40" s="2">
        <v>37</v>
      </c>
      <c r="B40" s="11" t="s">
        <v>137</v>
      </c>
      <c r="C40" s="2">
        <v>37</v>
      </c>
      <c r="D40" s="7" t="s">
        <v>138</v>
      </c>
      <c r="E40" s="6" t="s">
        <v>73</v>
      </c>
      <c r="F40" s="6" t="s">
        <v>37</v>
      </c>
      <c r="G40" s="7" t="s">
        <v>53</v>
      </c>
      <c r="H40" s="7">
        <v>64</v>
      </c>
      <c r="I40" s="7" t="s">
        <v>137</v>
      </c>
      <c r="J40" s="7" t="s">
        <v>139</v>
      </c>
      <c r="K40" s="8" t="s">
        <v>229</v>
      </c>
      <c r="L40" s="77">
        <v>0.999</v>
      </c>
      <c r="M40" s="77">
        <v>0.999</v>
      </c>
      <c r="N40" s="8"/>
      <c r="O40" s="8"/>
      <c r="P40" s="86">
        <v>473700</v>
      </c>
      <c r="Q40" s="86">
        <v>0</v>
      </c>
      <c r="R40" s="86">
        <f t="shared" si="4"/>
        <v>173690</v>
      </c>
      <c r="S40" s="8" t="s">
        <v>255</v>
      </c>
      <c r="W40" s="87"/>
    </row>
    <row r="41" spans="1:24" ht="14.45" customHeight="1" x14ac:dyDescent="0.25">
      <c r="A41" s="2">
        <v>38</v>
      </c>
      <c r="B41" s="11" t="s">
        <v>140</v>
      </c>
      <c r="C41" s="2">
        <v>38</v>
      </c>
      <c r="D41" s="7" t="s">
        <v>141</v>
      </c>
      <c r="E41" s="6" t="s">
        <v>73</v>
      </c>
      <c r="F41" s="6" t="s">
        <v>37</v>
      </c>
      <c r="G41" s="7" t="s">
        <v>53</v>
      </c>
      <c r="H41" s="7">
        <v>64</v>
      </c>
      <c r="I41" s="7" t="s">
        <v>140</v>
      </c>
      <c r="J41" s="7" t="s">
        <v>142</v>
      </c>
      <c r="K41" s="8" t="s">
        <v>229</v>
      </c>
      <c r="L41" s="77">
        <v>0.999</v>
      </c>
      <c r="M41" s="77">
        <v>0.999</v>
      </c>
      <c r="N41" s="8"/>
      <c r="O41" s="8"/>
      <c r="P41" s="86">
        <v>473700</v>
      </c>
      <c r="Q41" s="86">
        <v>0</v>
      </c>
      <c r="R41" s="86">
        <f t="shared" si="4"/>
        <v>173690</v>
      </c>
      <c r="S41" s="8" t="s">
        <v>255</v>
      </c>
      <c r="W41" s="87"/>
    </row>
    <row r="42" spans="1:24" ht="14.45" customHeight="1" x14ac:dyDescent="0.25">
      <c r="A42" s="2">
        <v>39</v>
      </c>
      <c r="B42" s="11" t="s">
        <v>50</v>
      </c>
      <c r="C42" s="2">
        <v>39</v>
      </c>
      <c r="D42" s="7"/>
      <c r="E42" s="6" t="s">
        <v>143</v>
      </c>
      <c r="F42" s="6" t="s">
        <v>22</v>
      </c>
      <c r="G42" s="7" t="s">
        <v>53</v>
      </c>
      <c r="H42" s="7">
        <v>500</v>
      </c>
      <c r="I42" s="7" t="s">
        <v>50</v>
      </c>
      <c r="J42" s="7" t="s">
        <v>24</v>
      </c>
      <c r="K42" s="8" t="s">
        <v>234</v>
      </c>
      <c r="L42" s="8" t="s">
        <v>144</v>
      </c>
      <c r="M42" s="8"/>
      <c r="N42" s="8"/>
      <c r="O42" s="8"/>
      <c r="P42" s="86">
        <v>0</v>
      </c>
      <c r="Q42" s="86">
        <v>0</v>
      </c>
      <c r="R42" s="86">
        <f t="shared" si="0"/>
        <v>0</v>
      </c>
      <c r="S42" s="90" t="s">
        <v>251</v>
      </c>
      <c r="W42" s="87"/>
    </row>
    <row r="43" spans="1:24" ht="14.45" customHeight="1" x14ac:dyDescent="0.25">
      <c r="A43" s="2">
        <v>40</v>
      </c>
      <c r="B43" s="11" t="s">
        <v>57</v>
      </c>
      <c r="C43" s="2">
        <v>40</v>
      </c>
      <c r="D43" s="10" t="s">
        <v>145</v>
      </c>
      <c r="E43" s="6" t="s">
        <v>146</v>
      </c>
      <c r="F43" s="6" t="s">
        <v>22</v>
      </c>
      <c r="G43" s="7" t="s">
        <v>53</v>
      </c>
      <c r="H43" s="7">
        <v>12</v>
      </c>
      <c r="I43" s="7" t="s">
        <v>57</v>
      </c>
      <c r="J43" s="7" t="s">
        <v>60</v>
      </c>
      <c r="K43" s="8" t="s">
        <v>235</v>
      </c>
      <c r="L43" s="8" t="s">
        <v>144</v>
      </c>
      <c r="M43" s="8"/>
      <c r="N43" s="8"/>
      <c r="O43" s="8"/>
      <c r="P43" s="86">
        <v>140000</v>
      </c>
      <c r="Q43" s="86">
        <v>0</v>
      </c>
      <c r="R43" s="86">
        <f>P43/30*5</f>
        <v>23333.333333333336</v>
      </c>
      <c r="S43" s="8" t="s">
        <v>253</v>
      </c>
      <c r="W43" s="87"/>
    </row>
    <row r="44" spans="1:24" ht="14.45" customHeight="1" x14ac:dyDescent="0.25">
      <c r="A44" s="2">
        <v>41</v>
      </c>
      <c r="B44" s="7" t="s">
        <v>67</v>
      </c>
      <c r="C44" s="2">
        <v>41</v>
      </c>
      <c r="D44" s="11" t="s">
        <v>147</v>
      </c>
      <c r="E44" s="6" t="s">
        <v>148</v>
      </c>
      <c r="F44" s="6" t="s">
        <v>22</v>
      </c>
      <c r="G44" s="7" t="s">
        <v>53</v>
      </c>
      <c r="H44" s="7">
        <v>12</v>
      </c>
      <c r="I44" s="7" t="s">
        <v>67</v>
      </c>
      <c r="J44" s="7" t="s">
        <v>70</v>
      </c>
      <c r="K44" s="8" t="s">
        <v>236</v>
      </c>
      <c r="L44" s="8" t="s">
        <v>144</v>
      </c>
      <c r="M44" s="8"/>
      <c r="N44" s="8"/>
      <c r="O44" s="8"/>
      <c r="P44" s="86">
        <v>121700</v>
      </c>
      <c r="Q44" s="86">
        <v>0</v>
      </c>
      <c r="R44" s="86">
        <f>P44/30*11</f>
        <v>44623.333333333328</v>
      </c>
      <c r="S44" s="8" t="s">
        <v>255</v>
      </c>
      <c r="W44" s="87"/>
    </row>
    <row r="45" spans="1:24" ht="14.45" customHeight="1" x14ac:dyDescent="0.25">
      <c r="A45" s="2">
        <v>42</v>
      </c>
      <c r="B45" s="7" t="s">
        <v>79</v>
      </c>
      <c r="C45" s="2">
        <v>42</v>
      </c>
      <c r="D45" s="10" t="s">
        <v>149</v>
      </c>
      <c r="E45" s="6" t="s">
        <v>148</v>
      </c>
      <c r="F45" s="6" t="s">
        <v>22</v>
      </c>
      <c r="G45" s="7" t="s">
        <v>53</v>
      </c>
      <c r="H45" s="7">
        <v>12</v>
      </c>
      <c r="I45" s="7" t="s">
        <v>79</v>
      </c>
      <c r="J45" s="7" t="s">
        <v>81</v>
      </c>
      <c r="K45" s="8" t="s">
        <v>236</v>
      </c>
      <c r="L45" s="8" t="s">
        <v>144</v>
      </c>
      <c r="M45" s="8"/>
      <c r="N45" s="8"/>
      <c r="O45" s="8"/>
      <c r="P45" s="86">
        <v>121700</v>
      </c>
      <c r="Q45" s="86">
        <v>0</v>
      </c>
      <c r="R45" s="86">
        <f>P45/30*11</f>
        <v>44623.333333333328</v>
      </c>
      <c r="S45" s="8" t="s">
        <v>255</v>
      </c>
    </row>
    <row r="46" spans="1:24" ht="14.45" customHeight="1" x14ac:dyDescent="0.25">
      <c r="A46" s="2">
        <v>43</v>
      </c>
      <c r="B46" s="7" t="s">
        <v>82</v>
      </c>
      <c r="C46" s="2">
        <v>43</v>
      </c>
      <c r="D46" s="7"/>
      <c r="E46" s="6" t="s">
        <v>148</v>
      </c>
      <c r="F46" s="6" t="s">
        <v>22</v>
      </c>
      <c r="G46" s="7" t="s">
        <v>53</v>
      </c>
      <c r="H46" s="7">
        <v>12</v>
      </c>
      <c r="I46" s="7" t="s">
        <v>82</v>
      </c>
      <c r="J46" s="7" t="s">
        <v>83</v>
      </c>
      <c r="K46" s="8" t="s">
        <v>236</v>
      </c>
      <c r="L46" s="8" t="s">
        <v>144</v>
      </c>
      <c r="M46" s="8"/>
      <c r="N46" s="8"/>
      <c r="O46" s="8"/>
      <c r="P46" s="86">
        <v>121700</v>
      </c>
      <c r="Q46" s="86">
        <v>0</v>
      </c>
      <c r="R46" s="86">
        <f>P46/30*11</f>
        <v>44623.333333333328</v>
      </c>
      <c r="S46" s="8" t="s">
        <v>258</v>
      </c>
    </row>
    <row r="47" spans="1:24" ht="14.45" customHeight="1" x14ac:dyDescent="0.25">
      <c r="A47" s="2">
        <v>44</v>
      </c>
      <c r="B47" s="7" t="s">
        <v>84</v>
      </c>
      <c r="C47" s="2">
        <v>44</v>
      </c>
      <c r="D47" s="11" t="s">
        <v>150</v>
      </c>
      <c r="E47" s="6" t="s">
        <v>151</v>
      </c>
      <c r="F47" s="6" t="s">
        <v>37</v>
      </c>
      <c r="G47" s="7" t="s">
        <v>53</v>
      </c>
      <c r="H47" s="7">
        <v>12</v>
      </c>
      <c r="I47" s="7" t="s">
        <v>84</v>
      </c>
      <c r="J47" s="7" t="s">
        <v>86</v>
      </c>
      <c r="K47" s="8" t="s">
        <v>237</v>
      </c>
      <c r="L47" s="8" t="s">
        <v>144</v>
      </c>
      <c r="M47" s="8"/>
      <c r="N47" s="8"/>
      <c r="O47" s="8"/>
      <c r="P47" s="86">
        <v>118000</v>
      </c>
      <c r="Q47" s="86">
        <v>0</v>
      </c>
      <c r="R47" s="86">
        <f>P47/30*11</f>
        <v>43266.666666666672</v>
      </c>
      <c r="S47" s="8" t="s">
        <v>255</v>
      </c>
      <c r="X47" s="88"/>
    </row>
    <row r="48" spans="1:24" ht="14.45" customHeight="1" x14ac:dyDescent="0.25">
      <c r="A48" s="2">
        <v>45</v>
      </c>
      <c r="B48" s="7" t="s">
        <v>87</v>
      </c>
      <c r="C48" s="2">
        <v>45</v>
      </c>
      <c r="D48" s="7"/>
      <c r="E48" s="6" t="s">
        <v>152</v>
      </c>
      <c r="F48" s="6" t="s">
        <v>22</v>
      </c>
      <c r="G48" s="7" t="s">
        <v>53</v>
      </c>
      <c r="H48" s="7">
        <v>12</v>
      </c>
      <c r="I48" s="7" t="s">
        <v>87</v>
      </c>
      <c r="J48" s="7" t="s">
        <v>89</v>
      </c>
      <c r="K48" s="8" t="s">
        <v>238</v>
      </c>
      <c r="L48" s="8" t="s">
        <v>144</v>
      </c>
      <c r="M48" s="8"/>
      <c r="N48" s="8"/>
      <c r="O48" s="8"/>
      <c r="P48" s="86">
        <v>127800</v>
      </c>
      <c r="Q48" s="86">
        <v>0</v>
      </c>
      <c r="R48" s="86">
        <f>P48/30*11</f>
        <v>46860</v>
      </c>
      <c r="S48" s="8" t="s">
        <v>255</v>
      </c>
    </row>
    <row r="49" spans="1:22" ht="14.45" customHeight="1" x14ac:dyDescent="0.25">
      <c r="A49" s="2">
        <v>46</v>
      </c>
      <c r="B49" s="7" t="s">
        <v>96</v>
      </c>
      <c r="C49" s="2">
        <v>46</v>
      </c>
      <c r="D49" s="7"/>
      <c r="E49" s="6" t="s">
        <v>153</v>
      </c>
      <c r="F49" s="6" t="s">
        <v>22</v>
      </c>
      <c r="G49" s="7" t="s">
        <v>53</v>
      </c>
      <c r="H49" s="7">
        <v>20</v>
      </c>
      <c r="I49" s="7" t="s">
        <v>96</v>
      </c>
      <c r="J49" s="7" t="s">
        <v>98</v>
      </c>
      <c r="K49" s="8" t="s">
        <v>239</v>
      </c>
      <c r="L49" s="8" t="s">
        <v>144</v>
      </c>
      <c r="M49" s="8"/>
      <c r="N49" s="8"/>
      <c r="O49" s="8"/>
      <c r="P49" s="86">
        <v>132000</v>
      </c>
      <c r="Q49" s="86">
        <v>0</v>
      </c>
      <c r="R49" s="86">
        <f>P49/30*11</f>
        <v>48400</v>
      </c>
      <c r="S49" s="8"/>
    </row>
    <row r="50" spans="1:22" ht="14.45" customHeight="1" x14ac:dyDescent="0.25">
      <c r="A50" s="2">
        <v>47</v>
      </c>
      <c r="B50" s="7" t="s">
        <v>108</v>
      </c>
      <c r="C50" s="2">
        <v>47</v>
      </c>
      <c r="D50" s="7"/>
      <c r="E50" s="6" t="s">
        <v>152</v>
      </c>
      <c r="F50" s="6" t="s">
        <v>22</v>
      </c>
      <c r="G50" s="7" t="s">
        <v>53</v>
      </c>
      <c r="H50" s="7">
        <v>12</v>
      </c>
      <c r="I50" s="7" t="s">
        <v>108</v>
      </c>
      <c r="J50" s="7" t="s">
        <v>109</v>
      </c>
      <c r="K50" s="8" t="s">
        <v>238</v>
      </c>
      <c r="L50" s="8" t="s">
        <v>144</v>
      </c>
      <c r="M50" s="8"/>
      <c r="N50" s="8"/>
      <c r="O50" s="8"/>
      <c r="P50" s="86">
        <v>0</v>
      </c>
      <c r="Q50" s="86">
        <v>0</v>
      </c>
      <c r="R50" s="86">
        <v>0</v>
      </c>
      <c r="S50" s="90" t="s">
        <v>251</v>
      </c>
    </row>
    <row r="51" spans="1:22" ht="14.45" customHeight="1" x14ac:dyDescent="0.25">
      <c r="A51" s="2">
        <v>48</v>
      </c>
      <c r="B51" s="7" t="s">
        <v>128</v>
      </c>
      <c r="C51" s="2">
        <v>48</v>
      </c>
      <c r="D51" s="11" t="s">
        <v>154</v>
      </c>
      <c r="E51" s="6" t="s">
        <v>152</v>
      </c>
      <c r="F51" s="6" t="s">
        <v>22</v>
      </c>
      <c r="G51" s="7" t="s">
        <v>53</v>
      </c>
      <c r="H51" s="7">
        <v>12</v>
      </c>
      <c r="I51" s="7" t="s">
        <v>128</v>
      </c>
      <c r="J51" s="7" t="s">
        <v>130</v>
      </c>
      <c r="K51" s="8" t="s">
        <v>238</v>
      </c>
      <c r="L51" s="8" t="s">
        <v>144</v>
      </c>
      <c r="M51" s="8"/>
      <c r="N51" s="8"/>
      <c r="O51" s="8"/>
      <c r="P51" s="86">
        <v>127800</v>
      </c>
      <c r="Q51" s="86">
        <v>0</v>
      </c>
      <c r="R51" s="86">
        <f>P51/30*11</f>
        <v>46860</v>
      </c>
      <c r="S51" s="8" t="s">
        <v>255</v>
      </c>
      <c r="V51" s="89"/>
    </row>
    <row r="52" spans="1:22" ht="14.45" customHeight="1" x14ac:dyDescent="0.25">
      <c r="A52" s="2">
        <v>49</v>
      </c>
      <c r="B52" s="7" t="s">
        <v>134</v>
      </c>
      <c r="C52" s="2">
        <v>49</v>
      </c>
      <c r="D52" s="7" t="s">
        <v>155</v>
      </c>
      <c r="E52" s="6" t="s">
        <v>148</v>
      </c>
      <c r="F52" s="6" t="s">
        <v>22</v>
      </c>
      <c r="G52" s="7" t="s">
        <v>53</v>
      </c>
      <c r="H52" s="7">
        <v>12</v>
      </c>
      <c r="I52" s="7" t="s">
        <v>134</v>
      </c>
      <c r="J52" s="7" t="s">
        <v>136</v>
      </c>
      <c r="K52" s="8" t="s">
        <v>236</v>
      </c>
      <c r="L52" s="8" t="s">
        <v>144</v>
      </c>
      <c r="M52" s="8"/>
      <c r="N52" s="8"/>
      <c r="O52" s="8"/>
      <c r="P52" s="86">
        <v>121700</v>
      </c>
      <c r="Q52" s="86">
        <v>0</v>
      </c>
      <c r="R52" s="86">
        <f>P52/30*11</f>
        <v>44623.333333333328</v>
      </c>
      <c r="S52" s="8" t="s">
        <v>255</v>
      </c>
    </row>
    <row r="53" spans="1:22" ht="14.45" customHeight="1" x14ac:dyDescent="0.25">
      <c r="A53" s="2">
        <v>50</v>
      </c>
      <c r="B53" s="7" t="s">
        <v>156</v>
      </c>
      <c r="C53" s="2">
        <v>50</v>
      </c>
      <c r="D53" s="7"/>
      <c r="E53" s="6" t="s">
        <v>157</v>
      </c>
      <c r="F53" s="6" t="s">
        <v>22</v>
      </c>
      <c r="G53" s="7" t="s">
        <v>144</v>
      </c>
      <c r="H53" s="7" t="s">
        <v>144</v>
      </c>
      <c r="I53" s="7" t="s">
        <v>156</v>
      </c>
      <c r="J53" s="7" t="s">
        <v>144</v>
      </c>
      <c r="K53" s="8" t="s">
        <v>158</v>
      </c>
      <c r="L53" s="8" t="s">
        <v>144</v>
      </c>
      <c r="M53" s="8"/>
      <c r="N53" s="8"/>
      <c r="O53" s="8"/>
      <c r="P53" s="86">
        <v>0</v>
      </c>
      <c r="Q53" s="86">
        <v>0</v>
      </c>
      <c r="R53" s="86">
        <f t="shared" si="0"/>
        <v>0</v>
      </c>
      <c r="S53" s="8"/>
    </row>
    <row r="54" spans="1:22" ht="14.45" customHeight="1" x14ac:dyDescent="0.25">
      <c r="A54" s="2">
        <v>51</v>
      </c>
      <c r="B54" s="7" t="s">
        <v>156</v>
      </c>
      <c r="C54" s="2">
        <v>51</v>
      </c>
      <c r="D54" s="7"/>
      <c r="E54" s="6" t="s">
        <v>159</v>
      </c>
      <c r="F54" s="6" t="s">
        <v>37</v>
      </c>
      <c r="G54" s="7" t="s">
        <v>144</v>
      </c>
      <c r="H54" s="7" t="s">
        <v>144</v>
      </c>
      <c r="I54" s="7" t="s">
        <v>156</v>
      </c>
      <c r="J54" s="7" t="s">
        <v>144</v>
      </c>
      <c r="K54" s="8" t="s">
        <v>160</v>
      </c>
      <c r="L54" s="8" t="s">
        <v>144</v>
      </c>
      <c r="M54" s="8"/>
      <c r="N54" s="8"/>
      <c r="O54" s="8"/>
      <c r="P54" s="86">
        <v>0</v>
      </c>
      <c r="Q54" s="86">
        <v>0</v>
      </c>
      <c r="R54" s="86">
        <f t="shared" si="0"/>
        <v>0</v>
      </c>
      <c r="S54" s="8"/>
    </row>
    <row r="55" spans="1:22" ht="14.45" customHeight="1" x14ac:dyDescent="0.25">
      <c r="A55" s="2">
        <v>52</v>
      </c>
      <c r="B55" s="7" t="s">
        <v>156</v>
      </c>
      <c r="C55" s="2">
        <v>52</v>
      </c>
      <c r="D55" s="7"/>
      <c r="E55" s="6" t="s">
        <v>161</v>
      </c>
      <c r="F55" s="6" t="s">
        <v>22</v>
      </c>
      <c r="G55" s="7" t="s">
        <v>144</v>
      </c>
      <c r="H55" s="7" t="s">
        <v>144</v>
      </c>
      <c r="I55" s="7" t="s">
        <v>156</v>
      </c>
      <c r="J55" s="7" t="s">
        <v>144</v>
      </c>
      <c r="K55" s="8" t="s">
        <v>162</v>
      </c>
      <c r="L55" s="8" t="s">
        <v>144</v>
      </c>
      <c r="M55" s="8"/>
      <c r="N55" s="8"/>
      <c r="O55" s="8"/>
      <c r="P55" s="86">
        <v>0</v>
      </c>
      <c r="Q55" s="86">
        <v>0</v>
      </c>
      <c r="R55" s="86">
        <f t="shared" si="0"/>
        <v>0</v>
      </c>
      <c r="S55" s="8"/>
    </row>
    <row r="56" spans="1:22" ht="14.45" customHeight="1" x14ac:dyDescent="0.25">
      <c r="A56" s="2">
        <v>53</v>
      </c>
      <c r="B56" s="7" t="s">
        <v>156</v>
      </c>
      <c r="C56" s="2">
        <v>53</v>
      </c>
      <c r="D56" s="7"/>
      <c r="E56" s="6" t="s">
        <v>163</v>
      </c>
      <c r="F56" s="6" t="s">
        <v>37</v>
      </c>
      <c r="G56" s="7" t="s">
        <v>144</v>
      </c>
      <c r="H56" s="7" t="s">
        <v>144</v>
      </c>
      <c r="I56" s="7" t="s">
        <v>156</v>
      </c>
      <c r="J56" s="7" t="s">
        <v>144</v>
      </c>
      <c r="K56" s="8" t="s">
        <v>164</v>
      </c>
      <c r="L56" s="8" t="s">
        <v>144</v>
      </c>
      <c r="M56" s="8"/>
      <c r="N56" s="8"/>
      <c r="O56" s="8"/>
      <c r="P56" s="86">
        <v>0</v>
      </c>
      <c r="Q56" s="86">
        <v>0</v>
      </c>
      <c r="R56" s="86">
        <f t="shared" si="0"/>
        <v>0</v>
      </c>
      <c r="S56" s="8"/>
    </row>
    <row r="57" spans="1:22" ht="14.45" customHeight="1" x14ac:dyDescent="0.25">
      <c r="A57" s="2">
        <v>54</v>
      </c>
      <c r="B57" s="7" t="s">
        <v>156</v>
      </c>
      <c r="C57" s="2">
        <v>54</v>
      </c>
      <c r="D57" s="7"/>
      <c r="E57" s="6" t="s">
        <v>165</v>
      </c>
      <c r="F57" s="6" t="s">
        <v>22</v>
      </c>
      <c r="G57" s="7" t="s">
        <v>144</v>
      </c>
      <c r="H57" s="7" t="s">
        <v>144</v>
      </c>
      <c r="I57" s="7" t="s">
        <v>156</v>
      </c>
      <c r="J57" s="7" t="s">
        <v>144</v>
      </c>
      <c r="K57" s="8" t="s">
        <v>166</v>
      </c>
      <c r="L57" s="8" t="s">
        <v>144</v>
      </c>
      <c r="M57" s="8"/>
      <c r="N57" s="8"/>
      <c r="O57" s="8"/>
      <c r="P57" s="86">
        <v>0</v>
      </c>
      <c r="Q57" s="86">
        <v>0</v>
      </c>
      <c r="R57" s="86">
        <f t="shared" si="0"/>
        <v>0</v>
      </c>
      <c r="S57" s="8"/>
    </row>
    <row r="58" spans="1:22" ht="14.45" customHeight="1" x14ac:dyDescent="0.25">
      <c r="A58" s="2">
        <v>55</v>
      </c>
      <c r="B58" s="7" t="s">
        <v>156</v>
      </c>
      <c r="C58" s="2">
        <v>55</v>
      </c>
      <c r="D58" s="7"/>
      <c r="E58" s="6" t="s">
        <v>167</v>
      </c>
      <c r="F58" s="6" t="s">
        <v>37</v>
      </c>
      <c r="G58" s="7" t="s">
        <v>144</v>
      </c>
      <c r="H58" s="7" t="s">
        <v>144</v>
      </c>
      <c r="I58" s="7" t="s">
        <v>156</v>
      </c>
      <c r="J58" s="7" t="s">
        <v>144</v>
      </c>
      <c r="K58" s="8" t="s">
        <v>168</v>
      </c>
      <c r="L58" s="8" t="s">
        <v>144</v>
      </c>
      <c r="M58" s="8"/>
      <c r="N58" s="8"/>
      <c r="O58" s="8"/>
      <c r="P58" s="86">
        <v>0</v>
      </c>
      <c r="Q58" s="86">
        <v>0</v>
      </c>
      <c r="R58" s="86">
        <f t="shared" si="0"/>
        <v>0</v>
      </c>
      <c r="S58" s="8"/>
    </row>
    <row r="59" spans="1:22" ht="14.45" customHeight="1" x14ac:dyDescent="0.25">
      <c r="A59" s="2">
        <v>56</v>
      </c>
      <c r="B59" s="7" t="s">
        <v>169</v>
      </c>
      <c r="C59" s="2">
        <v>56</v>
      </c>
      <c r="D59" s="7"/>
      <c r="E59" s="6" t="s">
        <v>170</v>
      </c>
      <c r="F59" s="6" t="s">
        <v>28</v>
      </c>
      <c r="G59" s="7" t="s">
        <v>144</v>
      </c>
      <c r="H59" s="7" t="s">
        <v>144</v>
      </c>
      <c r="I59" s="7" t="s">
        <v>169</v>
      </c>
      <c r="J59" s="7" t="s">
        <v>144</v>
      </c>
      <c r="K59" s="8" t="s">
        <v>171</v>
      </c>
      <c r="L59" s="8" t="s">
        <v>144</v>
      </c>
      <c r="M59" s="8"/>
      <c r="N59" s="8"/>
      <c r="O59" s="8"/>
      <c r="P59" s="86">
        <v>0</v>
      </c>
      <c r="Q59" s="86">
        <v>0</v>
      </c>
      <c r="R59" s="86">
        <f t="shared" si="0"/>
        <v>0</v>
      </c>
      <c r="S59" s="8"/>
    </row>
    <row r="60" spans="1:22" ht="14.45" customHeight="1" x14ac:dyDescent="0.25">
      <c r="A60" s="2">
        <v>57</v>
      </c>
      <c r="B60" s="93" t="s">
        <v>240</v>
      </c>
      <c r="C60" s="94"/>
      <c r="D60" s="94"/>
      <c r="E60" s="94"/>
      <c r="F60" s="94"/>
      <c r="G60" s="94"/>
      <c r="H60" s="94"/>
      <c r="I60" s="94"/>
      <c r="J60" s="94"/>
      <c r="K60" s="94"/>
      <c r="L60" s="94"/>
      <c r="M60" s="94"/>
      <c r="N60" s="94"/>
      <c r="O60" s="95"/>
      <c r="P60" s="86">
        <v>32029683</v>
      </c>
      <c r="Q60" s="8"/>
      <c r="R60" s="86">
        <v>32029683</v>
      </c>
      <c r="S60" s="8" t="s">
        <v>241</v>
      </c>
    </row>
    <row r="61" spans="1:22" ht="14.45" customHeight="1" x14ac:dyDescent="0.25">
      <c r="N61" s="78" t="s">
        <v>172</v>
      </c>
      <c r="O61" s="79"/>
      <c r="P61" s="80">
        <f>SUM(P4:P52)</f>
        <v>22494903</v>
      </c>
      <c r="Q61" s="81">
        <f>SUM(Q4:Q60)</f>
        <v>0</v>
      </c>
      <c r="R61" s="80">
        <f>SUM(R4:R52)</f>
        <v>7129391.0999999996</v>
      </c>
    </row>
    <row r="62" spans="1:22" ht="14.45" customHeight="1" x14ac:dyDescent="0.25">
      <c r="N62" s="78" t="s">
        <v>173</v>
      </c>
      <c r="O62" s="78"/>
      <c r="P62" s="82">
        <f>P61*19%</f>
        <v>4274031.57</v>
      </c>
      <c r="Q62" s="82">
        <f>Q61*19%</f>
        <v>0</v>
      </c>
      <c r="R62" s="82">
        <f>R61*19%</f>
        <v>1354584.3089999999</v>
      </c>
    </row>
    <row r="63" spans="1:22" ht="14.45" customHeight="1" x14ac:dyDescent="0.25">
      <c r="A63" s="97" t="s">
        <v>6</v>
      </c>
      <c r="B63" s="97" t="s">
        <v>174</v>
      </c>
      <c r="C63" s="98" t="s">
        <v>11</v>
      </c>
      <c r="D63" s="98"/>
      <c r="E63" s="99" t="s">
        <v>12</v>
      </c>
      <c r="F63" s="99"/>
      <c r="N63" s="78" t="s">
        <v>175</v>
      </c>
      <c r="O63" s="78"/>
      <c r="P63" s="83">
        <f>P61+P62+P60</f>
        <v>58798617.57</v>
      </c>
      <c r="Q63" s="83">
        <f>Q61+Q62</f>
        <v>0</v>
      </c>
      <c r="R63" s="84">
        <f>R61+R62+R60</f>
        <v>40513658.409000002</v>
      </c>
    </row>
    <row r="64" spans="1:22" x14ac:dyDescent="0.25">
      <c r="A64" s="97"/>
      <c r="B64" s="97"/>
      <c r="C64" s="58" t="s">
        <v>176</v>
      </c>
      <c r="D64" s="58" t="s">
        <v>177</v>
      </c>
      <c r="E64" s="59" t="s">
        <v>176</v>
      </c>
      <c r="F64" s="59" t="s">
        <v>177</v>
      </c>
    </row>
    <row r="65" spans="1:16" x14ac:dyDescent="0.25">
      <c r="A65" s="60" t="s">
        <v>28</v>
      </c>
      <c r="B65" s="61">
        <v>3</v>
      </c>
      <c r="C65" s="62">
        <v>0.996</v>
      </c>
      <c r="D65" s="63">
        <f>C65/1%*B65</f>
        <v>298.79999999999995</v>
      </c>
      <c r="E65" s="64">
        <f>AVERAGE(M5,M6,M7)</f>
        <v>0.996</v>
      </c>
      <c r="F65" s="65">
        <f>E65/1%*B65</f>
        <v>298.79999999999995</v>
      </c>
    </row>
    <row r="66" spans="1:16" x14ac:dyDescent="0.25">
      <c r="A66" s="60" t="s">
        <v>22</v>
      </c>
      <c r="B66" s="61">
        <v>12</v>
      </c>
      <c r="C66" s="66">
        <v>0.99980000000000002</v>
      </c>
      <c r="D66" s="63">
        <f>C66/1%*B66</f>
        <v>1199.76</v>
      </c>
      <c r="E66" s="64">
        <f>AVERAGE(M4,M12,M13,M14,M17,M20,M21,M23,M26,M30,M37,M39)</f>
        <v>0.99980000000000036</v>
      </c>
      <c r="F66" s="65">
        <f>E66/1%*B66</f>
        <v>1199.7600000000004</v>
      </c>
    </row>
    <row r="67" spans="1:16" x14ac:dyDescent="0.25">
      <c r="A67" s="60" t="s">
        <v>37</v>
      </c>
      <c r="B67" s="61">
        <v>23</v>
      </c>
      <c r="C67" s="67">
        <v>0.999</v>
      </c>
      <c r="D67" s="63">
        <f>C67/1%*B67</f>
        <v>2297.6999999999998</v>
      </c>
      <c r="E67" s="68">
        <f>AVERAGE(M8,M9,M10,M11,M15,M16,M18,M19,M22,M24,M25,M27,M28,M29,M31,M32,M33,M34,M35,M36,M38,M40,M41)</f>
        <v>0.99899999999999989</v>
      </c>
      <c r="F67" s="65">
        <f>E67/1%*B67</f>
        <v>2297.6999999999998</v>
      </c>
      <c r="L67" s="85"/>
      <c r="P67" s="85"/>
    </row>
    <row r="68" spans="1:16" x14ac:dyDescent="0.25">
      <c r="A68" s="69" t="s">
        <v>178</v>
      </c>
      <c r="B68" s="70">
        <f>SUM(B65:B67)</f>
        <v>38</v>
      </c>
      <c r="C68" s="71">
        <f>AVERAGE(C65:C67)</f>
        <v>0.99826666666666675</v>
      </c>
      <c r="D68" s="72">
        <f>SUM(D65:D67)</f>
        <v>3796.2599999999998</v>
      </c>
      <c r="E68" s="75">
        <f>AVERAGE(E65:E67)</f>
        <v>0.99826666666666686</v>
      </c>
      <c r="F68" s="76">
        <f>SUM(F65:F67)</f>
        <v>3796.26</v>
      </c>
    </row>
    <row r="71" spans="1:16" x14ac:dyDescent="0.25">
      <c r="A71" s="91" t="s">
        <v>179</v>
      </c>
      <c r="B71" s="91"/>
      <c r="C71" s="91"/>
      <c r="D71" s="58" t="s">
        <v>11</v>
      </c>
      <c r="E71" s="59" t="s">
        <v>12</v>
      </c>
    </row>
    <row r="72" spans="1:16" x14ac:dyDescent="0.25">
      <c r="A72" s="92"/>
      <c r="B72" s="92"/>
      <c r="C72" s="92"/>
      <c r="D72" s="73">
        <f>C68</f>
        <v>0.99826666666666675</v>
      </c>
      <c r="E72" s="74">
        <f>E68</f>
        <v>0.99826666666666686</v>
      </c>
    </row>
  </sheetData>
  <autoFilter ref="A3:S68" xr:uid="{9770CE57-8BF9-470C-AA76-08E7CC890089}"/>
  <mergeCells count="7">
    <mergeCell ref="A2:S2"/>
    <mergeCell ref="A71:C72"/>
    <mergeCell ref="B60:O60"/>
    <mergeCell ref="A63:A64"/>
    <mergeCell ref="B63:B64"/>
    <mergeCell ref="C63:D63"/>
    <mergeCell ref="E63:F63"/>
  </mergeCells>
  <phoneticPr fontId="4" type="noConversion"/>
  <pageMargins left="0.7" right="0.7" top="0.75" bottom="0.75" header="0.3" footer="0.3"/>
  <ignoredErrors>
    <ignoredError sqref="P61" formulaRange="1"/>
    <ignoredError sqref="Q61 Q63 R27 R33"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493E5-BF10-4F19-A5F3-EE4D8E2DC750}">
  <dimension ref="B2:R56"/>
  <sheetViews>
    <sheetView showGridLines="0" zoomScale="55" zoomScaleNormal="55" workbookViewId="0">
      <selection activeCell="M4" sqref="M4:R34"/>
    </sheetView>
  </sheetViews>
  <sheetFormatPr baseColWidth="10" defaultRowHeight="15" x14ac:dyDescent="0.25"/>
  <cols>
    <col min="2" max="2" width="8.42578125" customWidth="1"/>
    <col min="3" max="3" width="34.140625" bestFit="1" customWidth="1"/>
    <col min="4" max="4" width="9.42578125" customWidth="1"/>
    <col min="5" max="5" width="12.140625" bestFit="1" customWidth="1"/>
    <col min="6" max="6" width="14.85546875" customWidth="1"/>
    <col min="7" max="7" width="41.28515625" customWidth="1"/>
    <col min="13" max="13" width="8.42578125" bestFit="1" customWidth="1"/>
    <col min="14" max="14" width="34.140625" bestFit="1" customWidth="1"/>
    <col min="15" max="15" width="9.42578125" bestFit="1" customWidth="1"/>
    <col min="16" max="16" width="9" bestFit="1" customWidth="1"/>
    <col min="17" max="17" width="15.140625" bestFit="1" customWidth="1"/>
    <col min="18" max="18" width="42.28515625" bestFit="1" customWidth="1"/>
  </cols>
  <sheetData>
    <row r="2" spans="2:18" x14ac:dyDescent="0.25">
      <c r="B2" s="96" t="s">
        <v>0</v>
      </c>
      <c r="C2" s="96"/>
      <c r="D2" s="96"/>
      <c r="E2" s="96"/>
      <c r="F2" s="96"/>
      <c r="G2" s="96"/>
    </row>
    <row r="3" spans="2:18" ht="30" x14ac:dyDescent="0.25">
      <c r="B3" s="4" t="s">
        <v>1</v>
      </c>
      <c r="C3" s="4" t="s">
        <v>2</v>
      </c>
      <c r="D3" s="4" t="s">
        <v>6</v>
      </c>
      <c r="E3" s="4" t="s">
        <v>7</v>
      </c>
      <c r="F3" s="3" t="s">
        <v>8</v>
      </c>
      <c r="G3" s="4" t="s">
        <v>18</v>
      </c>
    </row>
    <row r="4" spans="2:18" x14ac:dyDescent="0.25">
      <c r="B4" s="126">
        <v>1</v>
      </c>
      <c r="C4" s="11" t="s">
        <v>19</v>
      </c>
      <c r="D4" s="127" t="s">
        <v>22</v>
      </c>
      <c r="E4" s="7" t="s">
        <v>23</v>
      </c>
      <c r="F4" s="7">
        <v>2000</v>
      </c>
      <c r="G4" s="8" t="s">
        <v>255</v>
      </c>
      <c r="M4" s="96" t="s">
        <v>0</v>
      </c>
      <c r="N4" s="96"/>
      <c r="O4" s="96"/>
      <c r="P4" s="96"/>
      <c r="Q4" s="96"/>
      <c r="R4" s="96"/>
    </row>
    <row r="5" spans="2:18" ht="30" x14ac:dyDescent="0.25">
      <c r="B5" s="126">
        <v>5</v>
      </c>
      <c r="C5" s="11" t="s">
        <v>35</v>
      </c>
      <c r="D5" s="127" t="s">
        <v>37</v>
      </c>
      <c r="E5" s="7" t="s">
        <v>23</v>
      </c>
      <c r="F5" s="7">
        <v>64</v>
      </c>
      <c r="G5" s="8" t="s">
        <v>252</v>
      </c>
      <c r="M5" s="4" t="s">
        <v>1</v>
      </c>
      <c r="N5" s="4" t="s">
        <v>2</v>
      </c>
      <c r="O5" s="4" t="s">
        <v>6</v>
      </c>
      <c r="P5" s="4" t="s">
        <v>7</v>
      </c>
      <c r="Q5" s="3" t="s">
        <v>8</v>
      </c>
      <c r="R5" s="4" t="s">
        <v>18</v>
      </c>
    </row>
    <row r="6" spans="2:18" x14ac:dyDescent="0.25">
      <c r="B6" s="126">
        <v>6</v>
      </c>
      <c r="C6" s="11" t="s">
        <v>39</v>
      </c>
      <c r="D6" s="127" t="s">
        <v>37</v>
      </c>
      <c r="E6" s="7" t="s">
        <v>23</v>
      </c>
      <c r="F6" s="7">
        <v>64</v>
      </c>
      <c r="G6" s="8" t="s">
        <v>255</v>
      </c>
      <c r="M6" s="126">
        <v>26</v>
      </c>
      <c r="N6" s="11" t="s">
        <v>105</v>
      </c>
      <c r="O6" s="127" t="s">
        <v>37</v>
      </c>
      <c r="P6" s="7" t="s">
        <v>53</v>
      </c>
      <c r="Q6" s="7">
        <v>64</v>
      </c>
      <c r="R6" s="8" t="s">
        <v>255</v>
      </c>
    </row>
    <row r="7" spans="2:18" x14ac:dyDescent="0.25">
      <c r="B7" s="126">
        <v>7</v>
      </c>
      <c r="C7" s="11" t="s">
        <v>43</v>
      </c>
      <c r="D7" s="127" t="s">
        <v>37</v>
      </c>
      <c r="E7" s="7" t="s">
        <v>23</v>
      </c>
      <c r="F7" s="7">
        <v>64</v>
      </c>
      <c r="G7" s="8" t="s">
        <v>255</v>
      </c>
      <c r="M7" s="126">
        <v>27</v>
      </c>
      <c r="N7" s="11" t="s">
        <v>108</v>
      </c>
      <c r="O7" s="127" t="s">
        <v>22</v>
      </c>
      <c r="P7" s="7" t="s">
        <v>53</v>
      </c>
      <c r="Q7" s="7">
        <v>64</v>
      </c>
      <c r="R7" s="8" t="s">
        <v>259</v>
      </c>
    </row>
    <row r="8" spans="2:18" x14ac:dyDescent="0.25">
      <c r="B8" s="126">
        <v>8</v>
      </c>
      <c r="C8" s="11" t="s">
        <v>46</v>
      </c>
      <c r="D8" s="127" t="s">
        <v>37</v>
      </c>
      <c r="E8" s="7" t="s">
        <v>23</v>
      </c>
      <c r="F8" s="7">
        <v>64</v>
      </c>
      <c r="G8" s="8" t="s">
        <v>255</v>
      </c>
      <c r="M8" s="126">
        <v>28</v>
      </c>
      <c r="N8" s="11" t="s">
        <v>110</v>
      </c>
      <c r="O8" s="127" t="s">
        <v>37</v>
      </c>
      <c r="P8" s="7" t="s">
        <v>53</v>
      </c>
      <c r="Q8" s="7">
        <v>64</v>
      </c>
      <c r="R8" s="8" t="s">
        <v>256</v>
      </c>
    </row>
    <row r="9" spans="2:18" x14ac:dyDescent="0.25">
      <c r="B9" s="126">
        <v>9</v>
      </c>
      <c r="C9" s="11" t="s">
        <v>50</v>
      </c>
      <c r="D9" s="127" t="s">
        <v>22</v>
      </c>
      <c r="E9" s="7" t="s">
        <v>53</v>
      </c>
      <c r="F9" s="7">
        <v>1000</v>
      </c>
      <c r="G9" s="8" t="s">
        <v>255</v>
      </c>
      <c r="M9" s="126">
        <v>29</v>
      </c>
      <c r="N9" s="11" t="s">
        <v>113</v>
      </c>
      <c r="O9" s="127" t="s">
        <v>37</v>
      </c>
      <c r="P9" s="7" t="s">
        <v>53</v>
      </c>
      <c r="Q9" s="7">
        <v>64</v>
      </c>
      <c r="R9" s="8" t="s">
        <v>255</v>
      </c>
    </row>
    <row r="10" spans="2:18" x14ac:dyDescent="0.25">
      <c r="B10" s="126">
        <v>11</v>
      </c>
      <c r="C10" s="11" t="s">
        <v>57</v>
      </c>
      <c r="D10" s="127" t="s">
        <v>22</v>
      </c>
      <c r="E10" s="7" t="s">
        <v>53</v>
      </c>
      <c r="F10" s="7">
        <v>64</v>
      </c>
      <c r="G10" s="8" t="s">
        <v>253</v>
      </c>
      <c r="M10" s="126">
        <v>31</v>
      </c>
      <c r="N10" s="11" t="s">
        <v>119</v>
      </c>
      <c r="O10" s="127" t="s">
        <v>37</v>
      </c>
      <c r="P10" s="7" t="s">
        <v>53</v>
      </c>
      <c r="Q10" s="7">
        <v>64</v>
      </c>
      <c r="R10" s="8" t="s">
        <v>255</v>
      </c>
    </row>
    <row r="11" spans="2:18" x14ac:dyDescent="0.25">
      <c r="B11" s="126">
        <v>12</v>
      </c>
      <c r="C11" s="11" t="s">
        <v>61</v>
      </c>
      <c r="D11" s="127" t="s">
        <v>37</v>
      </c>
      <c r="E11" s="7" t="s">
        <v>53</v>
      </c>
      <c r="F11" s="7">
        <v>64</v>
      </c>
      <c r="G11" s="8" t="s">
        <v>254</v>
      </c>
      <c r="M11" s="126">
        <v>32</v>
      </c>
      <c r="N11" s="11" t="s">
        <v>122</v>
      </c>
      <c r="O11" s="127" t="s">
        <v>37</v>
      </c>
      <c r="P11" s="7" t="s">
        <v>53</v>
      </c>
      <c r="Q11" s="7">
        <v>64</v>
      </c>
      <c r="R11" s="8" t="s">
        <v>257</v>
      </c>
    </row>
    <row r="12" spans="2:18" x14ac:dyDescent="0.25">
      <c r="B12" s="126">
        <v>13</v>
      </c>
      <c r="C12" s="11" t="s">
        <v>64</v>
      </c>
      <c r="D12" s="127" t="s">
        <v>37</v>
      </c>
      <c r="E12" s="7" t="s">
        <v>53</v>
      </c>
      <c r="F12" s="7">
        <v>64</v>
      </c>
      <c r="G12" s="8" t="s">
        <v>255</v>
      </c>
      <c r="M12" s="126">
        <v>33</v>
      </c>
      <c r="N12" s="11" t="s">
        <v>125</v>
      </c>
      <c r="O12" s="127" t="s">
        <v>37</v>
      </c>
      <c r="P12" s="7" t="s">
        <v>53</v>
      </c>
      <c r="Q12" s="7">
        <v>64</v>
      </c>
      <c r="R12" s="8" t="s">
        <v>255</v>
      </c>
    </row>
    <row r="13" spans="2:18" x14ac:dyDescent="0.25">
      <c r="B13" s="126">
        <v>14</v>
      </c>
      <c r="C13" s="11" t="s">
        <v>67</v>
      </c>
      <c r="D13" s="127" t="s">
        <v>22</v>
      </c>
      <c r="E13" s="7" t="s">
        <v>53</v>
      </c>
      <c r="F13" s="7">
        <v>64</v>
      </c>
      <c r="G13" s="8" t="s">
        <v>255</v>
      </c>
      <c r="M13" s="126">
        <v>34</v>
      </c>
      <c r="N13" s="11" t="s">
        <v>128</v>
      </c>
      <c r="O13" s="127" t="s">
        <v>22</v>
      </c>
      <c r="P13" s="7" t="s">
        <v>53</v>
      </c>
      <c r="Q13" s="7">
        <v>64</v>
      </c>
      <c r="R13" s="8" t="s">
        <v>255</v>
      </c>
    </row>
    <row r="14" spans="2:18" x14ac:dyDescent="0.25">
      <c r="B14" s="126">
        <v>15</v>
      </c>
      <c r="C14" s="11" t="s">
        <v>71</v>
      </c>
      <c r="D14" s="127" t="s">
        <v>37</v>
      </c>
      <c r="E14" s="7" t="s">
        <v>53</v>
      </c>
      <c r="F14" s="7">
        <v>64</v>
      </c>
      <c r="G14" s="8" t="s">
        <v>255</v>
      </c>
      <c r="M14" s="126">
        <v>35</v>
      </c>
      <c r="N14" s="11" t="s">
        <v>131</v>
      </c>
      <c r="O14" s="127" t="s">
        <v>37</v>
      </c>
      <c r="P14" s="7" t="s">
        <v>53</v>
      </c>
      <c r="Q14" s="7">
        <v>64</v>
      </c>
      <c r="R14" s="8" t="s">
        <v>255</v>
      </c>
    </row>
    <row r="15" spans="2:18" x14ac:dyDescent="0.25">
      <c r="B15" s="126">
        <v>16</v>
      </c>
      <c r="C15" s="11" t="s">
        <v>75</v>
      </c>
      <c r="D15" s="127" t="s">
        <v>37</v>
      </c>
      <c r="E15" s="7" t="s">
        <v>53</v>
      </c>
      <c r="F15" s="7">
        <v>64</v>
      </c>
      <c r="G15" s="8" t="s">
        <v>255</v>
      </c>
      <c r="M15" s="126">
        <v>36</v>
      </c>
      <c r="N15" s="11" t="s">
        <v>134</v>
      </c>
      <c r="O15" s="127" t="s">
        <v>22</v>
      </c>
      <c r="P15" s="7" t="s">
        <v>53</v>
      </c>
      <c r="Q15" s="7">
        <v>64</v>
      </c>
      <c r="R15" s="8" t="s">
        <v>255</v>
      </c>
    </row>
    <row r="16" spans="2:18" x14ac:dyDescent="0.25">
      <c r="B16" s="126">
        <v>17</v>
      </c>
      <c r="C16" s="11" t="s">
        <v>79</v>
      </c>
      <c r="D16" s="127" t="s">
        <v>22</v>
      </c>
      <c r="E16" s="7" t="s">
        <v>53</v>
      </c>
      <c r="F16" s="7">
        <v>64</v>
      </c>
      <c r="G16" s="8" t="s">
        <v>258</v>
      </c>
      <c r="M16" s="126">
        <v>37</v>
      </c>
      <c r="N16" s="11" t="s">
        <v>137</v>
      </c>
      <c r="O16" s="127" t="s">
        <v>37</v>
      </c>
      <c r="P16" s="7" t="s">
        <v>53</v>
      </c>
      <c r="Q16" s="7">
        <v>64</v>
      </c>
      <c r="R16" s="8" t="s">
        <v>255</v>
      </c>
    </row>
    <row r="17" spans="2:18" x14ac:dyDescent="0.25">
      <c r="B17" s="126">
        <v>18</v>
      </c>
      <c r="C17" s="11" t="s">
        <v>82</v>
      </c>
      <c r="D17" s="127" t="s">
        <v>22</v>
      </c>
      <c r="E17" s="7" t="s">
        <v>53</v>
      </c>
      <c r="F17" s="7">
        <v>64</v>
      </c>
      <c r="G17" s="8" t="s">
        <v>258</v>
      </c>
      <c r="M17" s="126">
        <v>38</v>
      </c>
      <c r="N17" s="11" t="s">
        <v>140</v>
      </c>
      <c r="O17" s="127" t="s">
        <v>37</v>
      </c>
      <c r="P17" s="7" t="s">
        <v>53</v>
      </c>
      <c r="Q17" s="7">
        <v>64</v>
      </c>
      <c r="R17" s="8" t="s">
        <v>255</v>
      </c>
    </row>
    <row r="18" spans="2:18" x14ac:dyDescent="0.25">
      <c r="B18" s="126">
        <v>19</v>
      </c>
      <c r="C18" s="11" t="s">
        <v>84</v>
      </c>
      <c r="D18" s="127" t="s">
        <v>37</v>
      </c>
      <c r="E18" s="7" t="s">
        <v>53</v>
      </c>
      <c r="F18" s="7">
        <v>64</v>
      </c>
      <c r="G18" s="8" t="s">
        <v>258</v>
      </c>
      <c r="M18" s="126">
        <v>40</v>
      </c>
      <c r="N18" s="11" t="s">
        <v>57</v>
      </c>
      <c r="O18" s="127" t="s">
        <v>22</v>
      </c>
      <c r="P18" s="7" t="s">
        <v>53</v>
      </c>
      <c r="Q18" s="7">
        <v>12</v>
      </c>
      <c r="R18" s="8" t="s">
        <v>253</v>
      </c>
    </row>
    <row r="19" spans="2:18" x14ac:dyDescent="0.25">
      <c r="B19" s="126">
        <v>20</v>
      </c>
      <c r="C19" s="11" t="s">
        <v>87</v>
      </c>
      <c r="D19" s="127" t="s">
        <v>22</v>
      </c>
      <c r="E19" s="7" t="s">
        <v>53</v>
      </c>
      <c r="F19" s="7">
        <v>64</v>
      </c>
      <c r="G19" s="8" t="s">
        <v>255</v>
      </c>
      <c r="M19" s="126">
        <v>41</v>
      </c>
      <c r="N19" s="7" t="s">
        <v>67</v>
      </c>
      <c r="O19" s="127" t="s">
        <v>22</v>
      </c>
      <c r="P19" s="7" t="s">
        <v>53</v>
      </c>
      <c r="Q19" s="7">
        <v>12</v>
      </c>
      <c r="R19" s="8" t="s">
        <v>255</v>
      </c>
    </row>
    <row r="20" spans="2:18" x14ac:dyDescent="0.25">
      <c r="B20" s="126">
        <v>21</v>
      </c>
      <c r="C20" s="11" t="s">
        <v>90</v>
      </c>
      <c r="D20" s="127" t="s">
        <v>37</v>
      </c>
      <c r="E20" s="7" t="s">
        <v>53</v>
      </c>
      <c r="F20" s="7">
        <v>64</v>
      </c>
      <c r="G20" s="8" t="s">
        <v>255</v>
      </c>
      <c r="M20" s="126">
        <v>42</v>
      </c>
      <c r="N20" s="7" t="s">
        <v>79</v>
      </c>
      <c r="O20" s="127" t="s">
        <v>22</v>
      </c>
      <c r="P20" s="7" t="s">
        <v>53</v>
      </c>
      <c r="Q20" s="7">
        <v>12</v>
      </c>
      <c r="R20" s="8" t="s">
        <v>255</v>
      </c>
    </row>
    <row r="21" spans="2:18" x14ac:dyDescent="0.25">
      <c r="B21" s="126">
        <v>22</v>
      </c>
      <c r="C21" s="11" t="s">
        <v>93</v>
      </c>
      <c r="D21" s="127" t="s">
        <v>37</v>
      </c>
      <c r="E21" s="7" t="s">
        <v>53</v>
      </c>
      <c r="F21" s="7">
        <v>64</v>
      </c>
      <c r="G21" s="8" t="s">
        <v>255</v>
      </c>
      <c r="M21" s="126">
        <v>43</v>
      </c>
      <c r="N21" s="7" t="s">
        <v>82</v>
      </c>
      <c r="O21" s="127" t="s">
        <v>22</v>
      </c>
      <c r="P21" s="7" t="s">
        <v>53</v>
      </c>
      <c r="Q21" s="7">
        <v>12</v>
      </c>
      <c r="R21" s="8" t="s">
        <v>258</v>
      </c>
    </row>
    <row r="22" spans="2:18" x14ac:dyDescent="0.25">
      <c r="B22" s="126">
        <v>23</v>
      </c>
      <c r="C22" s="11" t="s">
        <v>96</v>
      </c>
      <c r="D22" s="127" t="s">
        <v>22</v>
      </c>
      <c r="E22" s="7" t="s">
        <v>53</v>
      </c>
      <c r="F22" s="7">
        <v>128</v>
      </c>
      <c r="G22" s="8" t="s">
        <v>227</v>
      </c>
      <c r="M22" s="126">
        <v>44</v>
      </c>
      <c r="N22" s="7" t="s">
        <v>84</v>
      </c>
      <c r="O22" s="127" t="s">
        <v>37</v>
      </c>
      <c r="P22" s="7" t="s">
        <v>53</v>
      </c>
      <c r="Q22" s="7">
        <v>12</v>
      </c>
      <c r="R22" s="8" t="s">
        <v>255</v>
      </c>
    </row>
    <row r="23" spans="2:18" x14ac:dyDescent="0.25">
      <c r="B23" s="126">
        <v>25</v>
      </c>
      <c r="C23" s="11" t="s">
        <v>102</v>
      </c>
      <c r="D23" s="127" t="s">
        <v>37</v>
      </c>
      <c r="E23" s="7" t="s">
        <v>53</v>
      </c>
      <c r="F23" s="7">
        <v>64</v>
      </c>
      <c r="G23" s="8" t="s">
        <v>255</v>
      </c>
      <c r="M23" s="126">
        <v>45</v>
      </c>
      <c r="N23" s="7" t="s">
        <v>87</v>
      </c>
      <c r="O23" s="127" t="s">
        <v>22</v>
      </c>
      <c r="P23" s="7" t="s">
        <v>53</v>
      </c>
      <c r="Q23" s="7">
        <v>12</v>
      </c>
      <c r="R23" s="8" t="s">
        <v>255</v>
      </c>
    </row>
    <row r="24" spans="2:18" x14ac:dyDescent="0.25">
      <c r="B24" s="126">
        <v>26</v>
      </c>
      <c r="C24" s="11" t="s">
        <v>105</v>
      </c>
      <c r="D24" s="127" t="s">
        <v>37</v>
      </c>
      <c r="E24" s="7" t="s">
        <v>53</v>
      </c>
      <c r="F24" s="7">
        <v>64</v>
      </c>
      <c r="G24" s="8" t="s">
        <v>255</v>
      </c>
      <c r="M24" s="126">
        <v>46</v>
      </c>
      <c r="N24" s="7" t="s">
        <v>96</v>
      </c>
      <c r="O24" s="127" t="s">
        <v>22</v>
      </c>
      <c r="P24" s="7" t="s">
        <v>53</v>
      </c>
      <c r="Q24" s="7">
        <v>20</v>
      </c>
      <c r="R24" s="8" t="s">
        <v>259</v>
      </c>
    </row>
    <row r="25" spans="2:18" x14ac:dyDescent="0.25">
      <c r="B25" s="126">
        <v>27</v>
      </c>
      <c r="C25" s="11" t="s">
        <v>108</v>
      </c>
      <c r="D25" s="127" t="s">
        <v>22</v>
      </c>
      <c r="E25" s="7" t="s">
        <v>53</v>
      </c>
      <c r="F25" s="7">
        <v>64</v>
      </c>
      <c r="G25" s="8" t="s">
        <v>259</v>
      </c>
      <c r="M25" s="126">
        <v>48</v>
      </c>
      <c r="N25" s="7" t="s">
        <v>128</v>
      </c>
      <c r="O25" s="127" t="s">
        <v>22</v>
      </c>
      <c r="P25" s="7" t="s">
        <v>53</v>
      </c>
      <c r="Q25" s="7">
        <v>12</v>
      </c>
      <c r="R25" s="8" t="s">
        <v>255</v>
      </c>
    </row>
    <row r="26" spans="2:18" x14ac:dyDescent="0.25">
      <c r="B26" s="126">
        <v>28</v>
      </c>
      <c r="C26" s="11" t="s">
        <v>110</v>
      </c>
      <c r="D26" s="127" t="s">
        <v>37</v>
      </c>
      <c r="E26" s="7" t="s">
        <v>53</v>
      </c>
      <c r="F26" s="7">
        <v>64</v>
      </c>
      <c r="G26" s="8" t="s">
        <v>256</v>
      </c>
      <c r="M26" s="126">
        <v>49</v>
      </c>
      <c r="N26" s="7" t="s">
        <v>134</v>
      </c>
      <c r="O26" s="127" t="s">
        <v>22</v>
      </c>
      <c r="P26" s="7" t="s">
        <v>53</v>
      </c>
      <c r="Q26" s="7">
        <v>12</v>
      </c>
      <c r="R26" s="8" t="s">
        <v>255</v>
      </c>
    </row>
    <row r="27" spans="2:18" x14ac:dyDescent="0.25">
      <c r="B27" s="126">
        <v>29</v>
      </c>
      <c r="C27" s="11" t="s">
        <v>113</v>
      </c>
      <c r="D27" s="127" t="s">
        <v>37</v>
      </c>
      <c r="E27" s="7" t="s">
        <v>53</v>
      </c>
      <c r="F27" s="7">
        <v>64</v>
      </c>
      <c r="G27" s="8" t="s">
        <v>255</v>
      </c>
      <c r="M27" s="126">
        <v>50</v>
      </c>
      <c r="N27" s="7" t="s">
        <v>156</v>
      </c>
      <c r="O27" s="127" t="s">
        <v>22</v>
      </c>
      <c r="P27" s="7" t="s">
        <v>144</v>
      </c>
      <c r="Q27" s="7" t="s">
        <v>144</v>
      </c>
      <c r="R27" s="8"/>
    </row>
    <row r="28" spans="2:18" x14ac:dyDescent="0.25">
      <c r="B28" s="126">
        <v>31</v>
      </c>
      <c r="C28" s="11" t="s">
        <v>119</v>
      </c>
      <c r="D28" s="127" t="s">
        <v>37</v>
      </c>
      <c r="E28" s="7" t="s">
        <v>53</v>
      </c>
      <c r="F28" s="7">
        <v>64</v>
      </c>
      <c r="G28" s="8" t="s">
        <v>255</v>
      </c>
      <c r="M28" s="126">
        <v>51</v>
      </c>
      <c r="N28" s="7" t="s">
        <v>156</v>
      </c>
      <c r="O28" s="127" t="s">
        <v>37</v>
      </c>
      <c r="P28" s="7" t="s">
        <v>144</v>
      </c>
      <c r="Q28" s="7" t="s">
        <v>144</v>
      </c>
      <c r="R28" s="8"/>
    </row>
    <row r="29" spans="2:18" x14ac:dyDescent="0.25">
      <c r="B29" s="126">
        <v>32</v>
      </c>
      <c r="C29" s="11" t="s">
        <v>122</v>
      </c>
      <c r="D29" s="127" t="s">
        <v>37</v>
      </c>
      <c r="E29" s="7" t="s">
        <v>53</v>
      </c>
      <c r="F29" s="7">
        <v>64</v>
      </c>
      <c r="G29" s="8" t="s">
        <v>257</v>
      </c>
      <c r="M29" s="126">
        <v>52</v>
      </c>
      <c r="N29" s="7" t="s">
        <v>156</v>
      </c>
      <c r="O29" s="127" t="s">
        <v>22</v>
      </c>
      <c r="P29" s="7" t="s">
        <v>144</v>
      </c>
      <c r="Q29" s="7" t="s">
        <v>144</v>
      </c>
      <c r="R29" s="8"/>
    </row>
    <row r="30" spans="2:18" x14ac:dyDescent="0.25">
      <c r="B30" s="126">
        <v>33</v>
      </c>
      <c r="C30" s="11" t="s">
        <v>125</v>
      </c>
      <c r="D30" s="127" t="s">
        <v>37</v>
      </c>
      <c r="E30" s="7" t="s">
        <v>53</v>
      </c>
      <c r="F30" s="7">
        <v>64</v>
      </c>
      <c r="G30" s="8" t="s">
        <v>255</v>
      </c>
      <c r="M30" s="126">
        <v>53</v>
      </c>
      <c r="N30" s="7" t="s">
        <v>156</v>
      </c>
      <c r="O30" s="127" t="s">
        <v>37</v>
      </c>
      <c r="P30" s="7" t="s">
        <v>144</v>
      </c>
      <c r="Q30" s="7" t="s">
        <v>144</v>
      </c>
      <c r="R30" s="8"/>
    </row>
    <row r="31" spans="2:18" x14ac:dyDescent="0.25">
      <c r="B31" s="126">
        <v>34</v>
      </c>
      <c r="C31" s="11" t="s">
        <v>128</v>
      </c>
      <c r="D31" s="127" t="s">
        <v>22</v>
      </c>
      <c r="E31" s="7" t="s">
        <v>53</v>
      </c>
      <c r="F31" s="7">
        <v>64</v>
      </c>
      <c r="G31" s="8" t="s">
        <v>255</v>
      </c>
      <c r="M31" s="126">
        <v>54</v>
      </c>
      <c r="N31" s="7" t="s">
        <v>156</v>
      </c>
      <c r="O31" s="127" t="s">
        <v>22</v>
      </c>
      <c r="P31" s="7" t="s">
        <v>144</v>
      </c>
      <c r="Q31" s="7" t="s">
        <v>144</v>
      </c>
      <c r="R31" s="8"/>
    </row>
    <row r="32" spans="2:18" x14ac:dyDescent="0.25">
      <c r="B32" s="126">
        <v>35</v>
      </c>
      <c r="C32" s="11" t="s">
        <v>131</v>
      </c>
      <c r="D32" s="127" t="s">
        <v>37</v>
      </c>
      <c r="E32" s="7" t="s">
        <v>53</v>
      </c>
      <c r="F32" s="7">
        <v>64</v>
      </c>
      <c r="G32" s="8" t="s">
        <v>255</v>
      </c>
      <c r="M32" s="126">
        <v>55</v>
      </c>
      <c r="N32" s="7" t="s">
        <v>156</v>
      </c>
      <c r="O32" s="127" t="s">
        <v>37</v>
      </c>
      <c r="P32" s="7" t="s">
        <v>144</v>
      </c>
      <c r="Q32" s="7" t="s">
        <v>144</v>
      </c>
      <c r="R32" s="8"/>
    </row>
    <row r="33" spans="2:18" x14ac:dyDescent="0.25">
      <c r="B33" s="126">
        <v>36</v>
      </c>
      <c r="C33" s="11" t="s">
        <v>134</v>
      </c>
      <c r="D33" s="127" t="s">
        <v>22</v>
      </c>
      <c r="E33" s="7" t="s">
        <v>53</v>
      </c>
      <c r="F33" s="7">
        <v>64</v>
      </c>
      <c r="G33" s="8" t="s">
        <v>255</v>
      </c>
      <c r="M33" s="126">
        <v>56</v>
      </c>
      <c r="N33" s="7" t="s">
        <v>169</v>
      </c>
      <c r="O33" s="127" t="s">
        <v>28</v>
      </c>
      <c r="P33" s="7" t="s">
        <v>144</v>
      </c>
      <c r="Q33" s="7" t="s">
        <v>144</v>
      </c>
      <c r="R33" s="8"/>
    </row>
    <row r="34" spans="2:18" x14ac:dyDescent="0.25">
      <c r="B34" s="126">
        <v>37</v>
      </c>
      <c r="C34" s="11" t="s">
        <v>137</v>
      </c>
      <c r="D34" s="127" t="s">
        <v>37</v>
      </c>
      <c r="E34" s="7" t="s">
        <v>53</v>
      </c>
      <c r="F34" s="7">
        <v>64</v>
      </c>
      <c r="G34" s="8" t="s">
        <v>255</v>
      </c>
      <c r="M34" s="126">
        <v>57</v>
      </c>
      <c r="N34" s="93" t="s">
        <v>240</v>
      </c>
      <c r="O34" s="94"/>
      <c r="P34" s="94"/>
      <c r="Q34" s="94"/>
      <c r="R34" s="8" t="s">
        <v>241</v>
      </c>
    </row>
    <row r="35" spans="2:18" x14ac:dyDescent="0.25">
      <c r="B35" s="126">
        <v>38</v>
      </c>
      <c r="C35" s="11" t="s">
        <v>140</v>
      </c>
      <c r="D35" s="127" t="s">
        <v>37</v>
      </c>
      <c r="E35" s="7" t="s">
        <v>53</v>
      </c>
      <c r="F35" s="7">
        <v>64</v>
      </c>
      <c r="G35" s="8" t="s">
        <v>255</v>
      </c>
    </row>
    <row r="36" spans="2:18" x14ac:dyDescent="0.25">
      <c r="B36" s="126">
        <v>40</v>
      </c>
      <c r="C36" s="11" t="s">
        <v>57</v>
      </c>
      <c r="D36" s="127" t="s">
        <v>22</v>
      </c>
      <c r="E36" s="7" t="s">
        <v>53</v>
      </c>
      <c r="F36" s="7">
        <v>12</v>
      </c>
      <c r="G36" s="8" t="s">
        <v>253</v>
      </c>
    </row>
    <row r="37" spans="2:18" x14ac:dyDescent="0.25">
      <c r="B37" s="126">
        <v>41</v>
      </c>
      <c r="C37" s="7" t="s">
        <v>67</v>
      </c>
      <c r="D37" s="127" t="s">
        <v>22</v>
      </c>
      <c r="E37" s="7" t="s">
        <v>53</v>
      </c>
      <c r="F37" s="7">
        <v>12</v>
      </c>
      <c r="G37" s="8" t="s">
        <v>255</v>
      </c>
    </row>
    <row r="38" spans="2:18" x14ac:dyDescent="0.25">
      <c r="B38" s="126">
        <v>42</v>
      </c>
      <c r="C38" s="7" t="s">
        <v>79</v>
      </c>
      <c r="D38" s="127" t="s">
        <v>22</v>
      </c>
      <c r="E38" s="7" t="s">
        <v>53</v>
      </c>
      <c r="F38" s="7">
        <v>12</v>
      </c>
      <c r="G38" s="8" t="s">
        <v>255</v>
      </c>
    </row>
    <row r="39" spans="2:18" x14ac:dyDescent="0.25">
      <c r="B39" s="126">
        <v>43</v>
      </c>
      <c r="C39" s="7" t="s">
        <v>82</v>
      </c>
      <c r="D39" s="127" t="s">
        <v>22</v>
      </c>
      <c r="E39" s="7" t="s">
        <v>53</v>
      </c>
      <c r="F39" s="7">
        <v>12</v>
      </c>
      <c r="G39" s="8" t="s">
        <v>258</v>
      </c>
    </row>
    <row r="40" spans="2:18" x14ac:dyDescent="0.25">
      <c r="B40" s="126">
        <v>44</v>
      </c>
      <c r="C40" s="7" t="s">
        <v>84</v>
      </c>
      <c r="D40" s="127" t="s">
        <v>37</v>
      </c>
      <c r="E40" s="7" t="s">
        <v>53</v>
      </c>
      <c r="F40" s="7">
        <v>12</v>
      </c>
      <c r="G40" s="8" t="s">
        <v>255</v>
      </c>
    </row>
    <row r="41" spans="2:18" x14ac:dyDescent="0.25">
      <c r="B41" s="126">
        <v>45</v>
      </c>
      <c r="C41" s="7" t="s">
        <v>87</v>
      </c>
      <c r="D41" s="127" t="s">
        <v>22</v>
      </c>
      <c r="E41" s="7" t="s">
        <v>53</v>
      </c>
      <c r="F41" s="7">
        <v>12</v>
      </c>
      <c r="G41" s="8" t="s">
        <v>255</v>
      </c>
    </row>
    <row r="42" spans="2:18" x14ac:dyDescent="0.25">
      <c r="B42" s="126">
        <v>46</v>
      </c>
      <c r="C42" s="7" t="s">
        <v>96</v>
      </c>
      <c r="D42" s="127" t="s">
        <v>22</v>
      </c>
      <c r="E42" s="7" t="s">
        <v>53</v>
      </c>
      <c r="F42" s="7">
        <v>20</v>
      </c>
      <c r="G42" s="8" t="s">
        <v>259</v>
      </c>
    </row>
    <row r="43" spans="2:18" x14ac:dyDescent="0.25">
      <c r="B43" s="126">
        <v>48</v>
      </c>
      <c r="C43" s="7" t="s">
        <v>128</v>
      </c>
      <c r="D43" s="127" t="s">
        <v>22</v>
      </c>
      <c r="E43" s="7" t="s">
        <v>53</v>
      </c>
      <c r="F43" s="7">
        <v>12</v>
      </c>
      <c r="G43" s="8" t="s">
        <v>255</v>
      </c>
    </row>
    <row r="44" spans="2:18" x14ac:dyDescent="0.25">
      <c r="B44" s="126">
        <v>49</v>
      </c>
      <c r="C44" s="7" t="s">
        <v>134</v>
      </c>
      <c r="D44" s="127" t="s">
        <v>22</v>
      </c>
      <c r="E44" s="7" t="s">
        <v>53</v>
      </c>
      <c r="F44" s="7">
        <v>12</v>
      </c>
      <c r="G44" s="8" t="s">
        <v>255</v>
      </c>
    </row>
    <row r="45" spans="2:18" x14ac:dyDescent="0.25">
      <c r="B45" s="126">
        <v>50</v>
      </c>
      <c r="C45" s="7" t="s">
        <v>156</v>
      </c>
      <c r="D45" s="127" t="s">
        <v>22</v>
      </c>
      <c r="E45" s="7" t="s">
        <v>144</v>
      </c>
      <c r="F45" s="7" t="s">
        <v>144</v>
      </c>
      <c r="G45" s="8"/>
    </row>
    <row r="46" spans="2:18" x14ac:dyDescent="0.25">
      <c r="B46" s="126">
        <v>51</v>
      </c>
      <c r="C46" s="7" t="s">
        <v>156</v>
      </c>
      <c r="D46" s="127" t="s">
        <v>37</v>
      </c>
      <c r="E46" s="7" t="s">
        <v>144</v>
      </c>
      <c r="F46" s="7" t="s">
        <v>144</v>
      </c>
      <c r="G46" s="8"/>
    </row>
    <row r="47" spans="2:18" x14ac:dyDescent="0.25">
      <c r="B47" s="126">
        <v>52</v>
      </c>
      <c r="C47" s="7" t="s">
        <v>156</v>
      </c>
      <c r="D47" s="127" t="s">
        <v>22</v>
      </c>
      <c r="E47" s="7" t="s">
        <v>144</v>
      </c>
      <c r="F47" s="7" t="s">
        <v>144</v>
      </c>
      <c r="G47" s="8"/>
    </row>
    <row r="48" spans="2:18" x14ac:dyDescent="0.25">
      <c r="B48" s="126">
        <v>53</v>
      </c>
      <c r="C48" s="7" t="s">
        <v>156</v>
      </c>
      <c r="D48" s="127" t="s">
        <v>37</v>
      </c>
      <c r="E48" s="7" t="s">
        <v>144</v>
      </c>
      <c r="F48" s="7" t="s">
        <v>144</v>
      </c>
      <c r="G48" s="8"/>
    </row>
    <row r="49" spans="2:7" x14ac:dyDescent="0.25">
      <c r="B49" s="126">
        <v>54</v>
      </c>
      <c r="C49" s="7" t="s">
        <v>156</v>
      </c>
      <c r="D49" s="127" t="s">
        <v>22</v>
      </c>
      <c r="E49" s="7" t="s">
        <v>144</v>
      </c>
      <c r="F49" s="7" t="s">
        <v>144</v>
      </c>
      <c r="G49" s="8"/>
    </row>
    <row r="50" spans="2:7" x14ac:dyDescent="0.25">
      <c r="B50" s="126">
        <v>55</v>
      </c>
      <c r="C50" s="7" t="s">
        <v>156</v>
      </c>
      <c r="D50" s="127" t="s">
        <v>37</v>
      </c>
      <c r="E50" s="7" t="s">
        <v>144</v>
      </c>
      <c r="F50" s="7" t="s">
        <v>144</v>
      </c>
      <c r="G50" s="8"/>
    </row>
    <row r="51" spans="2:7" x14ac:dyDescent="0.25">
      <c r="B51" s="126">
        <v>56</v>
      </c>
      <c r="C51" s="7" t="s">
        <v>169</v>
      </c>
      <c r="D51" s="127" t="s">
        <v>28</v>
      </c>
      <c r="E51" s="7" t="s">
        <v>144</v>
      </c>
      <c r="F51" s="7" t="s">
        <v>144</v>
      </c>
      <c r="G51" s="8"/>
    </row>
    <row r="52" spans="2:7" x14ac:dyDescent="0.25">
      <c r="B52" s="126">
        <v>57</v>
      </c>
      <c r="C52" s="93" t="s">
        <v>240</v>
      </c>
      <c r="D52" s="94"/>
      <c r="E52" s="94"/>
      <c r="F52" s="94"/>
      <c r="G52" s="8" t="s">
        <v>241</v>
      </c>
    </row>
    <row r="53" spans="2:7" x14ac:dyDescent="0.25">
      <c r="B53" s="125"/>
      <c r="C53" s="125"/>
      <c r="D53" s="125"/>
      <c r="E53" s="125"/>
      <c r="F53" s="125"/>
      <c r="G53" s="125"/>
    </row>
    <row r="54" spans="2:7" x14ac:dyDescent="0.25">
      <c r="B54" s="125"/>
      <c r="C54" s="125"/>
      <c r="D54" s="125"/>
      <c r="E54" s="125"/>
      <c r="F54" s="125"/>
      <c r="G54" s="125"/>
    </row>
    <row r="55" spans="2:7" x14ac:dyDescent="0.25">
      <c r="E55" s="125"/>
      <c r="F55" s="125"/>
      <c r="G55" s="125"/>
    </row>
    <row r="56" spans="2:7" x14ac:dyDescent="0.25">
      <c r="E56" s="125"/>
      <c r="F56" s="125"/>
      <c r="G56" s="125"/>
    </row>
  </sheetData>
  <mergeCells count="4">
    <mergeCell ref="N34:Q34"/>
    <mergeCell ref="M4:R4"/>
    <mergeCell ref="C52:F52"/>
    <mergeCell ref="B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B1E2D-6776-454F-BA65-FB8CA35CF89D}">
  <dimension ref="A2:V11"/>
  <sheetViews>
    <sheetView workbookViewId="0">
      <selection activeCell="S16" sqref="S16"/>
    </sheetView>
  </sheetViews>
  <sheetFormatPr baseColWidth="10" defaultColWidth="11.42578125" defaultRowHeight="15" x14ac:dyDescent="0.25"/>
  <cols>
    <col min="2" max="2" width="14.28515625" bestFit="1" customWidth="1"/>
    <col min="3" max="3" width="17.5703125" bestFit="1" customWidth="1"/>
    <col min="8" max="8" width="17.85546875" customWidth="1"/>
    <col min="22" max="22" width="11.42578125" bestFit="1" customWidth="1"/>
  </cols>
  <sheetData>
    <row r="2" spans="1:22" x14ac:dyDescent="0.25">
      <c r="A2" s="113" t="s">
        <v>180</v>
      </c>
      <c r="B2" s="113" t="s">
        <v>181</v>
      </c>
      <c r="C2" s="113" t="s">
        <v>182</v>
      </c>
      <c r="D2" s="113" t="s">
        <v>14</v>
      </c>
      <c r="E2" s="106" t="s">
        <v>183</v>
      </c>
      <c r="F2" s="106" t="s">
        <v>184</v>
      </c>
      <c r="G2" s="103" t="s">
        <v>185</v>
      </c>
      <c r="H2" s="106" t="s">
        <v>186</v>
      </c>
      <c r="I2" s="106" t="s">
        <v>6</v>
      </c>
      <c r="J2" s="106" t="s">
        <v>2</v>
      </c>
      <c r="K2" s="109" t="s">
        <v>187</v>
      </c>
      <c r="L2" s="110"/>
      <c r="M2" s="110"/>
      <c r="N2" s="110"/>
      <c r="O2" s="110"/>
      <c r="P2" s="110"/>
      <c r="Q2" s="111"/>
      <c r="R2" s="109" t="s">
        <v>188</v>
      </c>
      <c r="S2" s="110"/>
      <c r="T2" s="110"/>
      <c r="U2" s="110"/>
      <c r="V2" s="111"/>
    </row>
    <row r="3" spans="1:22" x14ac:dyDescent="0.25">
      <c r="A3" s="114"/>
      <c r="B3" s="114"/>
      <c r="C3" s="114"/>
      <c r="D3" s="114"/>
      <c r="E3" s="107"/>
      <c r="F3" s="107"/>
      <c r="G3" s="104"/>
      <c r="H3" s="107"/>
      <c r="I3" s="107"/>
      <c r="J3" s="107"/>
      <c r="K3" s="100" t="s">
        <v>189</v>
      </c>
      <c r="L3" s="112"/>
      <c r="M3" s="101"/>
      <c r="N3" s="100" t="s">
        <v>190</v>
      </c>
      <c r="O3" s="101"/>
      <c r="P3" s="100" t="s">
        <v>191</v>
      </c>
      <c r="Q3" s="101"/>
      <c r="R3" s="100" t="s">
        <v>190</v>
      </c>
      <c r="S3" s="112"/>
      <c r="T3" s="101"/>
      <c r="U3" s="100" t="s">
        <v>192</v>
      </c>
      <c r="V3" s="101"/>
    </row>
    <row r="4" spans="1:22" ht="58.5" x14ac:dyDescent="0.25">
      <c r="A4" s="115"/>
      <c r="B4" s="115"/>
      <c r="C4" s="115"/>
      <c r="D4" s="115"/>
      <c r="E4" s="108"/>
      <c r="F4" s="108"/>
      <c r="G4" s="105"/>
      <c r="H4" s="108"/>
      <c r="I4" s="108"/>
      <c r="J4" s="108"/>
      <c r="K4" s="13" t="s">
        <v>193</v>
      </c>
      <c r="L4" s="13" t="s">
        <v>194</v>
      </c>
      <c r="M4" s="14" t="s">
        <v>195</v>
      </c>
      <c r="N4" s="13" t="s">
        <v>11</v>
      </c>
      <c r="O4" s="14" t="s">
        <v>196</v>
      </c>
      <c r="P4" s="13" t="s">
        <v>197</v>
      </c>
      <c r="Q4" s="14" t="s">
        <v>198</v>
      </c>
      <c r="R4" s="15" t="str">
        <f>+ UPPER("Disponibilidad")</f>
        <v>DISPONIBILIDAD</v>
      </c>
      <c r="S4" s="15" t="s">
        <v>199</v>
      </c>
      <c r="T4" s="16" t="s">
        <v>200</v>
      </c>
      <c r="U4" s="17" t="s">
        <v>201</v>
      </c>
      <c r="V4" s="18" t="s">
        <v>202</v>
      </c>
    </row>
    <row r="5" spans="1:22" x14ac:dyDescent="0.25">
      <c r="A5" s="19"/>
      <c r="B5" s="20"/>
      <c r="C5" s="20"/>
      <c r="D5" s="21"/>
      <c r="E5" s="22"/>
      <c r="F5" s="23"/>
      <c r="G5" s="24"/>
      <c r="H5" s="25"/>
      <c r="I5" s="23"/>
      <c r="J5" s="26"/>
      <c r="K5" s="27">
        <f>30*24</f>
        <v>720</v>
      </c>
      <c r="L5" s="27">
        <f>K5*60</f>
        <v>43200</v>
      </c>
      <c r="M5" s="28">
        <f>(C5-B5)*24*60</f>
        <v>0</v>
      </c>
      <c r="N5" s="29">
        <v>0.999</v>
      </c>
      <c r="O5" s="30">
        <f>N5-M5*100%/L5</f>
        <v>0.999</v>
      </c>
      <c r="P5" s="27">
        <v>2</v>
      </c>
      <c r="Q5" s="31"/>
      <c r="R5" s="32">
        <f t="shared" ref="R5:R8" si="0">O5</f>
        <v>0.999</v>
      </c>
      <c r="S5" s="33">
        <v>1</v>
      </c>
      <c r="T5" s="34"/>
      <c r="U5" s="35"/>
      <c r="V5" s="36">
        <f t="shared" ref="V5:V6" si="1">T5*U5</f>
        <v>0</v>
      </c>
    </row>
    <row r="6" spans="1:22" x14ac:dyDescent="0.25">
      <c r="A6" s="19"/>
      <c r="B6" s="20"/>
      <c r="C6" s="20"/>
      <c r="D6" s="21"/>
      <c r="E6" s="37"/>
      <c r="F6" s="23"/>
      <c r="G6" s="24"/>
      <c r="H6" s="25"/>
      <c r="I6" s="23"/>
      <c r="J6" s="26"/>
      <c r="K6" s="27">
        <f t="shared" ref="K6:K8" si="2">30*24</f>
        <v>720</v>
      </c>
      <c r="L6" s="27">
        <f t="shared" ref="L6" si="3">K6*60</f>
        <v>43200</v>
      </c>
      <c r="M6" s="28">
        <f>(C6-B6)*24*60</f>
        <v>0</v>
      </c>
      <c r="N6" s="29">
        <v>0.99980000000000002</v>
      </c>
      <c r="O6" s="30">
        <f>N6-M6*100%/L6</f>
        <v>0.99980000000000002</v>
      </c>
      <c r="P6" s="27">
        <v>2</v>
      </c>
      <c r="Q6" s="31"/>
      <c r="R6" s="32">
        <f t="shared" si="0"/>
        <v>0.99980000000000002</v>
      </c>
      <c r="S6" s="33">
        <v>1</v>
      </c>
      <c r="T6" s="34"/>
      <c r="U6" s="35"/>
      <c r="V6" s="36">
        <f t="shared" si="1"/>
        <v>0</v>
      </c>
    </row>
    <row r="7" spans="1:22" x14ac:dyDescent="0.25">
      <c r="A7" s="19"/>
      <c r="B7" s="20"/>
      <c r="C7" s="20"/>
      <c r="D7" s="21"/>
      <c r="E7" s="37"/>
      <c r="F7" s="38"/>
      <c r="G7" s="24"/>
      <c r="H7" s="25"/>
      <c r="I7" s="23"/>
      <c r="J7" s="26"/>
      <c r="K7" s="27">
        <f t="shared" si="2"/>
        <v>720</v>
      </c>
      <c r="L7" s="27">
        <f>K7*60</f>
        <v>43200</v>
      </c>
      <c r="M7" s="28">
        <f t="shared" ref="M7" si="4">(C7-B7)*24*60</f>
        <v>0</v>
      </c>
      <c r="N7" s="29">
        <v>0.99980000000000002</v>
      </c>
      <c r="O7" s="30">
        <f>N7-M7*100%/L7</f>
        <v>0.99980000000000002</v>
      </c>
      <c r="P7" s="27">
        <v>2</v>
      </c>
      <c r="Q7" s="31"/>
      <c r="R7" s="32">
        <f t="shared" si="0"/>
        <v>0.99980000000000002</v>
      </c>
      <c r="S7" s="33">
        <v>1</v>
      </c>
      <c r="T7" s="34"/>
      <c r="U7" s="35"/>
      <c r="V7" s="36">
        <f>T7*U7</f>
        <v>0</v>
      </c>
    </row>
    <row r="8" spans="1:22" x14ac:dyDescent="0.25">
      <c r="A8" s="19"/>
      <c r="B8" s="20"/>
      <c r="C8" s="20"/>
      <c r="D8" s="21"/>
      <c r="E8" s="22"/>
      <c r="F8" s="23"/>
      <c r="G8" s="24"/>
      <c r="H8" s="25"/>
      <c r="I8" s="24"/>
      <c r="J8" s="39"/>
      <c r="K8" s="27">
        <f t="shared" si="2"/>
        <v>720</v>
      </c>
      <c r="L8" s="27">
        <f t="shared" ref="L8" si="5">K8*60</f>
        <v>43200</v>
      </c>
      <c r="M8" s="28">
        <f>(C8-B8)*24*60</f>
        <v>0</v>
      </c>
      <c r="N8" s="29">
        <v>0.996</v>
      </c>
      <c r="O8" s="30">
        <f t="shared" ref="O8" si="6">N8-M8*100%/L8</f>
        <v>0.996</v>
      </c>
      <c r="P8" s="27">
        <v>2</v>
      </c>
      <c r="Q8" s="31"/>
      <c r="R8" s="32">
        <f t="shared" si="0"/>
        <v>0.996</v>
      </c>
      <c r="S8" s="33">
        <v>1</v>
      </c>
      <c r="T8" s="34"/>
      <c r="U8" s="35"/>
      <c r="V8" s="36">
        <f>T8*U8</f>
        <v>0</v>
      </c>
    </row>
    <row r="9" spans="1:22" x14ac:dyDescent="0.25">
      <c r="A9" s="102" t="s">
        <v>203</v>
      </c>
      <c r="B9" s="102"/>
      <c r="C9" s="102"/>
      <c r="D9" s="102"/>
      <c r="E9" s="102"/>
      <c r="F9" s="102"/>
      <c r="G9" s="102"/>
      <c r="H9" s="102"/>
      <c r="I9" s="102"/>
      <c r="J9" s="102"/>
      <c r="K9" s="102"/>
      <c r="L9" s="102"/>
      <c r="M9" s="102"/>
      <c r="N9" s="102"/>
      <c r="O9" s="102"/>
      <c r="P9" s="102"/>
      <c r="Q9" s="102"/>
      <c r="R9" s="102"/>
      <c r="S9" s="102"/>
      <c r="T9" s="102"/>
      <c r="U9" s="102"/>
      <c r="V9" s="40">
        <f>SUM(V5:V8)</f>
        <v>0</v>
      </c>
    </row>
    <row r="10" spans="1:22" x14ac:dyDescent="0.25">
      <c r="A10" s="102" t="s">
        <v>173</v>
      </c>
      <c r="B10" s="102"/>
      <c r="C10" s="102"/>
      <c r="D10" s="102"/>
      <c r="E10" s="102"/>
      <c r="F10" s="102"/>
      <c r="G10" s="102"/>
      <c r="H10" s="102"/>
      <c r="I10" s="102"/>
      <c r="J10" s="102"/>
      <c r="K10" s="102"/>
      <c r="L10" s="102"/>
      <c r="M10" s="102"/>
      <c r="N10" s="102"/>
      <c r="O10" s="102"/>
      <c r="P10" s="102"/>
      <c r="Q10" s="102"/>
      <c r="R10" s="102"/>
      <c r="S10" s="102"/>
      <c r="T10" s="102"/>
      <c r="U10" s="102" t="s">
        <v>173</v>
      </c>
      <c r="V10" s="40">
        <f>+V9*19%</f>
        <v>0</v>
      </c>
    </row>
    <row r="11" spans="1:22" x14ac:dyDescent="0.25">
      <c r="A11" s="102" t="s">
        <v>172</v>
      </c>
      <c r="B11" s="102"/>
      <c r="C11" s="102"/>
      <c r="D11" s="102"/>
      <c r="E11" s="102"/>
      <c r="F11" s="102"/>
      <c r="G11" s="102"/>
      <c r="H11" s="102"/>
      <c r="I11" s="102"/>
      <c r="J11" s="102"/>
      <c r="K11" s="102"/>
      <c r="L11" s="102"/>
      <c r="M11" s="102"/>
      <c r="N11" s="102"/>
      <c r="O11" s="102"/>
      <c r="P11" s="102"/>
      <c r="Q11" s="102"/>
      <c r="R11" s="102"/>
      <c r="S11" s="102"/>
      <c r="T11" s="102"/>
      <c r="U11" s="102" t="s">
        <v>202</v>
      </c>
      <c r="V11" s="41">
        <f>+V9+V10</f>
        <v>0</v>
      </c>
    </row>
  </sheetData>
  <mergeCells count="20">
    <mergeCell ref="C2:C4"/>
    <mergeCell ref="D2:D4"/>
    <mergeCell ref="E2:E4"/>
    <mergeCell ref="F2:F4"/>
    <mergeCell ref="U3:V3"/>
    <mergeCell ref="A9:U9"/>
    <mergeCell ref="A10:U10"/>
    <mergeCell ref="A11:U11"/>
    <mergeCell ref="G2:G4"/>
    <mergeCell ref="H2:H4"/>
    <mergeCell ref="I2:I4"/>
    <mergeCell ref="J2:J4"/>
    <mergeCell ref="K2:Q2"/>
    <mergeCell ref="R2:V2"/>
    <mergeCell ref="K3:M3"/>
    <mergeCell ref="N3:O3"/>
    <mergeCell ref="P3:Q3"/>
    <mergeCell ref="R3:T3"/>
    <mergeCell ref="A2:A4"/>
    <mergeCell ref="B2:B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8F481-BC3A-4F60-9972-B390FD11E932}">
  <dimension ref="A1:I12"/>
  <sheetViews>
    <sheetView workbookViewId="0">
      <selection activeCell="D4" sqref="D4"/>
    </sheetView>
  </sheetViews>
  <sheetFormatPr baseColWidth="10" defaultColWidth="11.42578125" defaultRowHeight="15" x14ac:dyDescent="0.25"/>
  <cols>
    <col min="2" max="2" width="69.42578125" customWidth="1"/>
    <col min="3" max="3" width="57" customWidth="1"/>
    <col min="4" max="4" width="65.140625" customWidth="1"/>
    <col min="6" max="6" width="13.42578125" bestFit="1" customWidth="1"/>
    <col min="7" max="7" width="40.85546875" customWidth="1"/>
  </cols>
  <sheetData>
    <row r="1" spans="1:9" ht="15.75" thickBot="1" x14ac:dyDescent="0.3">
      <c r="A1" s="119" t="s">
        <v>204</v>
      </c>
      <c r="B1" s="120"/>
      <c r="C1" s="120"/>
      <c r="D1" s="120"/>
      <c r="E1" s="120"/>
      <c r="F1" s="120"/>
      <c r="G1" s="120"/>
      <c r="H1" s="120"/>
      <c r="I1" s="121"/>
    </row>
    <row r="2" spans="1:9" x14ac:dyDescent="0.25">
      <c r="B2" s="53" t="s">
        <v>28</v>
      </c>
      <c r="C2" s="53" t="s">
        <v>37</v>
      </c>
      <c r="D2" s="53" t="s">
        <v>22</v>
      </c>
    </row>
    <row r="3" spans="1:9" x14ac:dyDescent="0.25">
      <c r="B3" s="116" t="s">
        <v>205</v>
      </c>
      <c r="C3" s="117"/>
      <c r="D3" s="118"/>
    </row>
    <row r="4" spans="1:9" ht="409.5" x14ac:dyDescent="0.25">
      <c r="B4" s="46" t="s">
        <v>206</v>
      </c>
      <c r="C4" s="48" t="s">
        <v>207</v>
      </c>
      <c r="D4" s="47" t="s">
        <v>208</v>
      </c>
      <c r="F4" s="44" t="s">
        <v>209</v>
      </c>
      <c r="G4" s="45" t="s">
        <v>210</v>
      </c>
    </row>
    <row r="5" spans="1:9" x14ac:dyDescent="0.25">
      <c r="B5" s="116" t="s">
        <v>199</v>
      </c>
      <c r="C5" s="117"/>
      <c r="D5" s="118"/>
    </row>
    <row r="6" spans="1:9" ht="375.75" thickBot="1" x14ac:dyDescent="0.3">
      <c r="B6" s="49" t="s">
        <v>211</v>
      </c>
      <c r="C6" s="50" t="s">
        <v>212</v>
      </c>
      <c r="D6" s="51" t="s">
        <v>213</v>
      </c>
      <c r="F6" s="43" t="s">
        <v>214</v>
      </c>
      <c r="G6" s="52" t="s">
        <v>215</v>
      </c>
    </row>
    <row r="7" spans="1:9" ht="15.75" thickBot="1" x14ac:dyDescent="0.3">
      <c r="A7" s="122" t="s">
        <v>216</v>
      </c>
      <c r="B7" s="123"/>
      <c r="C7" s="123"/>
      <c r="D7" s="123"/>
      <c r="E7" s="123"/>
      <c r="F7" s="123"/>
      <c r="G7" s="123"/>
      <c r="H7" s="124"/>
    </row>
    <row r="8" spans="1:9" x14ac:dyDescent="0.25">
      <c r="A8" s="42"/>
      <c r="B8" s="55" t="s">
        <v>217</v>
      </c>
      <c r="C8" s="42"/>
      <c r="D8" s="42"/>
      <c r="E8" s="42"/>
      <c r="F8" s="42"/>
      <c r="G8" s="42"/>
      <c r="H8" s="42"/>
    </row>
    <row r="9" spans="1:9" x14ac:dyDescent="0.25">
      <c r="B9" s="53" t="s">
        <v>28</v>
      </c>
    </row>
    <row r="10" spans="1:9" ht="135" x14ac:dyDescent="0.25">
      <c r="B10" s="54" t="s">
        <v>218</v>
      </c>
    </row>
    <row r="11" spans="1:9" x14ac:dyDescent="0.25">
      <c r="B11" s="56" t="s">
        <v>199</v>
      </c>
    </row>
    <row r="12" spans="1:9" ht="195" x14ac:dyDescent="0.25">
      <c r="B12" s="57" t="s">
        <v>219</v>
      </c>
    </row>
  </sheetData>
  <mergeCells count="4">
    <mergeCell ref="B3:D3"/>
    <mergeCell ref="B5:D5"/>
    <mergeCell ref="A1:I1"/>
    <mergeCell ref="A7:H7"/>
  </mergeCells>
  <pageMargins left="0.7" right="0.7" top="0.75" bottom="0.75" header="0.3" footer="0.3"/>
  <pageSetup orientation="portrait" r:id="rId1"/>
  <drawing r:id="rId2"/>
</worksheet>
</file>

<file path=docMetadata/LabelInfo.xml><?xml version="1.0" encoding="utf-8"?>
<clbl:labelList xmlns:clbl="http://schemas.microsoft.com/office/2020/mipLabelMetadata">
  <clbl:label id="{5964d9f2-aeb6-48d9-a53d-7ab5cb1d07e8}" enabled="0" method="" siteId="{5964d9f2-aeb6-48d9-a53d-7ab5cb1d07e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DETALLE DE COSTO.MAR.2025</vt:lpstr>
      <vt:lpstr>Hoja1</vt:lpstr>
      <vt:lpstr>Desc.ANS.MAR_2025</vt:lpstr>
      <vt:lpstr>Espec.ANS -AMP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Jaime Leonardo Pacheco Pacheco</dc:creator>
  <cp:keywords/>
  <dc:description/>
  <cp:lastModifiedBy>Jaime Leonardo Pacheco Pacheco</cp:lastModifiedBy>
  <cp:revision/>
  <dcterms:created xsi:type="dcterms:W3CDTF">2025-04-02T18:07:14Z</dcterms:created>
  <dcterms:modified xsi:type="dcterms:W3CDTF">2025-04-22T16:41:21Z</dcterms:modified>
  <cp:category/>
  <cp:contentStatus/>
</cp:coreProperties>
</file>