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ana\Downloads\"/>
    </mc:Choice>
  </mc:AlternateContent>
  <xr:revisionPtr revIDLastSave="0" documentId="8_{06A8E086-BD79-45A0-B17C-7709E3041F4A}" xr6:coauthVersionLast="47" xr6:coauthVersionMax="47" xr10:uidLastSave="{00000000-0000-0000-0000-000000000000}"/>
  <bookViews>
    <workbookView xWindow="-28920" yWindow="-120" windowWidth="29040" windowHeight="15720" xr2:uid="{58C956AB-7740-4F4E-B411-2766061B047D}"/>
  </bookViews>
  <sheets>
    <sheet name="DETALLE DE COSTO.julio.2023" sheetId="1" r:id="rId1"/>
    <sheet name="Desc.ANS.julio_2023" sheetId="2" r:id="rId2"/>
    <sheet name="Espec.ANS -AMP" sheetId="3" r:id="rId3"/>
  </sheets>
  <definedNames>
    <definedName name="_xlnm._FilterDatabase" localSheetId="1" hidden="1">'Desc.ANS.julio_2023'!$B$2:$W$7</definedName>
    <definedName name="_xlnm._FilterDatabase" localSheetId="0" hidden="1">'DETALLE DE COSTO.julio.2023'!$B$2:$R$50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2" l="1"/>
  <c r="P5" i="2"/>
  <c r="S9" i="2"/>
  <c r="Q50" i="1"/>
  <c r="W8" i="2"/>
  <c r="W9" i="2"/>
  <c r="P9" i="2"/>
  <c r="L9" i="2"/>
  <c r="M9" i="2"/>
  <c r="N9" i="2"/>
  <c r="L7" i="2"/>
  <c r="M7" i="2" s="1"/>
  <c r="N7" i="2"/>
  <c r="P7" i="2" s="1"/>
  <c r="W7" i="2"/>
  <c r="L8" i="2"/>
  <c r="N8" i="2"/>
  <c r="P8" i="2" s="1"/>
  <c r="S8" i="2" s="1"/>
  <c r="N6" i="2"/>
  <c r="P6" i="2"/>
  <c r="L6" i="2"/>
  <c r="M6" i="2" s="1"/>
  <c r="W6" i="2"/>
  <c r="Q13" i="1"/>
  <c r="W5" i="2"/>
  <c r="N5" i="2"/>
  <c r="S5" i="2" s="1"/>
  <c r="M5" i="2"/>
  <c r="L5" i="2"/>
  <c r="G57" i="1"/>
  <c r="G56" i="1"/>
  <c r="G55" i="1"/>
  <c r="F62" i="1"/>
  <c r="Q3" i="1"/>
  <c r="Q4" i="1"/>
  <c r="Q6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P48" i="1"/>
  <c r="Q5" i="1"/>
  <c r="S7" i="2" l="1"/>
  <c r="S6" i="2"/>
  <c r="Q48" i="1"/>
  <c r="P49" i="1"/>
  <c r="O48" i="1"/>
  <c r="O49" i="1" s="1"/>
  <c r="O50" i="1" l="1"/>
  <c r="Q49" i="1"/>
  <c r="P50" i="1"/>
  <c r="W10" i="2"/>
  <c r="H57" i="1"/>
  <c r="F56" i="1" l="1"/>
  <c r="F58" i="1" s="1"/>
  <c r="F57" i="1"/>
  <c r="F55" i="1"/>
  <c r="E58" i="1"/>
  <c r="D58" i="1"/>
  <c r="H56" i="1" l="1"/>
  <c r="G58" i="1"/>
  <c r="G62" i="1" s="1"/>
  <c r="H55" i="1"/>
  <c r="W11" i="2"/>
  <c r="W12" i="2" s="1"/>
  <c r="H58" i="1" l="1"/>
  <c r="S4" i="2"/>
</calcChain>
</file>

<file path=xl/sharedStrings.xml><?xml version="1.0" encoding="utf-8"?>
<sst xmlns="http://schemas.openxmlformats.org/spreadsheetml/2006/main" count="492" uniqueCount="223">
  <si>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</si>
  <si>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</si>
  <si>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</si>
  <si>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</si>
  <si>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</si>
  <si>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</si>
  <si>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</si>
  <si>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</si>
  <si>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</si>
  <si>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</si>
  <si>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</si>
  <si>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</si>
  <si>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</si>
  <si>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</si>
  <si>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</si>
  <si>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</si>
  <si>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</si>
  <si>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</si>
  <si>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</si>
  <si>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</si>
  <si>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</si>
  <si>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</si>
  <si>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</si>
  <si>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</si>
  <si>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</si>
  <si>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</si>
  <si>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</si>
  <si>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</si>
  <si>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</si>
  <si>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</si>
  <si>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</si>
  <si>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</si>
  <si>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</si>
  <si>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</si>
  <si>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</si>
  <si>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</si>
  <si>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</si>
  <si>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</si>
  <si>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</si>
  <si>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</si>
  <si>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</si>
  <si>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</si>
  <si>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</si>
  <si>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</si>
  <si>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</si>
  <si>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</si>
  <si>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</si>
  <si>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</si>
  <si>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</si>
  <si>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</si>
  <si>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</si>
  <si>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</si>
  <si>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</si>
  <si>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</si>
  <si>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</si>
  <si>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</si>
  <si>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</si>
  <si>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</si>
  <si>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</si>
  <si>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</si>
  <si>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</si>
  <si>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</si>
  <si>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</si>
  <si>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</si>
  <si>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</si>
  <si>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</si>
  <si>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</si>
  <si>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</si>
  <si>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</si>
  <si>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</si>
  <si>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</si>
  <si>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</si>
  <si>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</si>
  <si>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</si>
  <si>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</si>
  <si>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</si>
  <si>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</si>
  <si>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</si>
  <si>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</si>
  <si>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</si>
  <si>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</si>
  <si>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</si>
  <si>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</si>
  <si>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</si>
  <si>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</si>
  <si>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</si>
  <si>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</si>
  <si>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</si>
  <si>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</si>
  <si>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</si>
  <si>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</si>
  <si>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</si>
  <si>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</si>
  <si>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</si>
  <si>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</si>
  <si>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</si>
  <si>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</si>
  <si>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</si>
  <si>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</si>
  <si>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</si>
  <si>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</si>
  <si>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</si>
  <si>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</si>
  <si>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</si>
  <si>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</si>
  <si>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</si>
  <si>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</si>
  <si>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</si>
  <si>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</si>
  <si>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</si>
  <si>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</si>
  <si>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</si>
  <si>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</si>
  <si>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</si>
  <si>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</si>
  <si>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</si>
  <si>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</si>
  <si>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</si>
  <si>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</si>
  <si>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</si>
  <si>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</si>
  <si>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</si>
  <si>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</si>
  <si>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</si>
  <si>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</si>
  <si>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</si>
  <si>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</si>
  <si>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</si>
  <si>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</si>
  <si>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</si>
  <si>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</si>
  <si>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</si>
  <si>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</si>
  <si>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</si>
  <si>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</si>
  <si>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</si>
  <si>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</si>
  <si>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</si>
  <si>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</si>
  <si>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</si>
  <si>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</si>
  <si>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</si>
  <si>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</si>
  <si>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</si>
  <si>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</si>
  <si>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</si>
  <si>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</si>
  <si>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</si>
  <si>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</si>
  <si>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</si>
  <si>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</si>
  <si>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</si>
  <si>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</si>
  <si>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</si>
  <si>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</si>
  <si>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</si>
  <si>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</si>
  <si>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</si>
  <si>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</si>
  <si>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</si>
  <si>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</si>
  <si>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</si>
  <si>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</si>
  <si>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</si>
  <si>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</si>
  <si>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</si>
  <si>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</si>
  <si>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</si>
  <si>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</si>
  <si>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</si>
  <si>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</si>
  <si>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</si>
  <si>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</si>
  <si>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</si>
  <si>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</si>
  <si>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</si>
  <si>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</si>
  <si>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</si>
  <si>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</si>
  <si>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</si>
  <si>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</si>
  <si>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</si>
  <si>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</si>
  <si>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</si>
  <si>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</si>
  <si>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</si>
  <si>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</si>
  <si>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</si>
  <si>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</si>
  <si>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</si>
  <si>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</si>
  <si>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</si>
  <si>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</si>
  <si>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</si>
  <si>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</si>
  <si>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</si>
  <si>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</si>
  <si>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</si>
  <si>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</si>
  <si>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</si>
  <si>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</si>
  <si>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</si>
  <si>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</si>
  <si>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</si>
  <si>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</si>
  <si>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%</t>
  </si>
  <si>
    <t>SUMA</t>
  </si>
  <si>
    <t xml:space="preserve">TOTAL </t>
  </si>
  <si>
    <t>TIEMPO OBJETIVO
(MINUTOS DEL MES)</t>
  </si>
  <si>
    <t>INTERRUPCIONES MAXIMAS EN UN MES</t>
  </si>
  <si>
    <t>PORCENTAJE TOTAL</t>
  </si>
  <si>
    <t>Arauca-Carrera 28 Nro 19-61 Barrio la Esperanza</t>
  </si>
  <si>
    <t>Enlaces de Conectividad Terrestre - Enlaces Dedicados entre Puntos - Zona 3 - Plata - Alta - 64Mbps - 64Mbps - Re-uso: 1:1 - Simétrico - Mes - CANTIDAD: 2</t>
  </si>
  <si>
    <t>INDISPONIBILIDAD DEL SERVICIO</t>
  </si>
  <si>
    <t>Solicitud No. 19908059 y OT No. 20006536</t>
  </si>
  <si>
    <t>SD2518107</t>
  </si>
  <si>
    <t>SD2551231</t>
  </si>
  <si>
    <t>SD2538734</t>
  </si>
  <si>
    <t>SD2538734 SD2551231</t>
  </si>
  <si>
    <t>MITU</t>
  </si>
  <si>
    <t>SD2556527</t>
  </si>
  <si>
    <t>SERVICIO DE CONECTIVIDAD  PERIODO DE JULIO 2023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</si>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</sst>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00"/>
    <numFmt numFmtId="168" formatCode="_-&quot;$&quot;\ * #,##0.000_-;\-&quot;$&quot;\ * #,##0.000_-;_-&quot;$&quot;\ * &quot;-&quot;??_-;_-@_-"/>
    <numFmt numFmtId="169" formatCode="&quot;$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0" fontId="3" fillId="0" borderId="4" xfId="0" applyFont="1" applyBorder="1" applyAlignment="1" applyProtection="1">
      <alignment horizontal="left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7" fontId="0" fillId="2" borderId="4" xfId="0" applyNumberFormat="1" applyFill="1" applyBorder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44" fontId="12" fillId="0" borderId="3" xfId="5" applyFont="1" applyBorder="1" applyAlignment="1" applyProtection="1">
      <alignment horizontal="left" vertical="center" wrapText="1"/>
      <protection hidden="1"/>
    </xf>
    <xf numFmtId="168" fontId="12" fillId="0" borderId="3" xfId="5" applyNumberFormat="1" applyFont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6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44" fontId="9" fillId="0" borderId="27" xfId="5" applyFont="1" applyBorder="1" applyAlignment="1" applyProtection="1">
      <alignment vertical="center" wrapText="1"/>
      <protection hidden="1"/>
    </xf>
    <xf numFmtId="165" fontId="9" fillId="0" borderId="27" xfId="0" applyNumberFormat="1" applyFont="1" applyBorder="1" applyAlignment="1" applyProtection="1">
      <alignment vertical="center" wrapText="1"/>
      <protection hidden="1"/>
    </xf>
    <xf numFmtId="166" fontId="3" fillId="10" borderId="27" xfId="1" applyNumberFormat="1" applyFont="1" applyFill="1" applyBorder="1" applyAlignment="1">
      <alignment vertical="center" wrapText="1"/>
    </xf>
    <xf numFmtId="165" fontId="12" fillId="0" borderId="3" xfId="0" applyNumberFormat="1" applyFont="1" applyBorder="1" applyAlignment="1" applyProtection="1">
      <alignment horizontal="center" vertical="center" wrapText="1"/>
      <protection hidden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0" fillId="16" borderId="3" xfId="0" applyFill="1" applyBorder="1" applyAlignment="1" applyProtection="1">
      <alignment vertical="center" wrapText="1"/>
      <protection hidden="1"/>
    </xf>
    <xf numFmtId="169" fontId="0" fillId="0" borderId="16" xfId="5" applyNumberFormat="1" applyFont="1" applyBorder="1"/>
    <xf numFmtId="0" fontId="4" fillId="16" borderId="3" xfId="0" applyFont="1" applyFill="1" applyBorder="1" applyAlignment="1" applyProtection="1">
      <alignment horizontal="center" vertical="center" wrapText="1"/>
      <protection hidden="1"/>
    </xf>
    <xf numFmtId="10" fontId="15" fillId="16" borderId="3" xfId="0" applyNumberFormat="1" applyFont="1" applyFill="1" applyBorder="1" applyAlignment="1" applyProtection="1">
      <alignment horizontal="center" vertical="center" wrapText="1"/>
      <protection hidden="1"/>
    </xf>
    <xf numFmtId="165" fontId="15" fillId="16" borderId="3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10" fontId="9" fillId="0" borderId="3" xfId="0" applyNumberFormat="1" applyFont="1" applyBorder="1" applyAlignment="1" applyProtection="1">
      <alignment horizontal="center" vertical="center" wrapText="1"/>
      <protection hidden="1"/>
    </xf>
    <xf numFmtId="0" fontId="15" fillId="16" borderId="3" xfId="0" applyFont="1" applyFill="1" applyBorder="1" applyAlignment="1" applyProtection="1">
      <alignment horizontal="left" vertical="center" wrapText="1"/>
      <protection hidden="1"/>
    </xf>
    <xf numFmtId="165" fontId="9" fillId="16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16" borderId="3" xfId="0" applyFont="1" applyFill="1" applyBorder="1" applyAlignment="1" applyProtection="1">
      <alignment horizontal="center" vertical="center" wrapText="1"/>
      <protection hidden="1"/>
    </xf>
    <xf numFmtId="0" fontId="4" fillId="16" borderId="4" xfId="0" applyFont="1" applyFill="1" applyBorder="1" applyAlignment="1" applyProtection="1">
      <alignment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abSelected="1" topLeftCell="B1" zoomScale="85" zoomScaleNormal="85" workbookViewId="0">
      <selection activeCell="J55" sqref="J55"/>
    </sheetView>
  </sheetViews>
  <sheetFormatPr baseColWidth="10" defaultRowHeight="15" x14ac:dyDescent="0.25"/>
  <cols>
    <col min="1" max="1" width="20" hidden="1" customWidth="1"/>
    <col min="4" max="4" width="17.140625" bestFit="1" customWidth="1"/>
    <col min="5" max="5" width="13.28515625" bestFit="1" customWidth="1"/>
    <col min="6" max="6" width="21.85546875" customWidth="1"/>
    <col min="7" max="7" width="20.7109375" customWidth="1"/>
    <col min="8" max="8" width="20" bestFit="1" customWidth="1"/>
    <col min="9" max="9" width="85" customWidth="1"/>
    <col min="10" max="10" width="41.42578125" customWidth="1"/>
    <col min="11" max="11" width="10" customWidth="1"/>
    <col min="12" max="12" width="10.140625" bestFit="1" customWidth="1"/>
    <col min="13" max="13" width="11.5703125" customWidth="1"/>
    <col min="14" max="14" width="12.7109375" customWidth="1"/>
    <col min="15" max="15" width="16.42578125" bestFit="1" customWidth="1"/>
    <col min="16" max="16" width="18" bestFit="1" customWidth="1"/>
    <col min="17" max="17" width="17.5703125" bestFit="1" customWidth="1"/>
    <col min="18" max="18" width="51.28515625" customWidth="1"/>
    <col min="20" max="20" width="14.42578125" bestFit="1" customWidth="1"/>
  </cols>
  <sheetData>
    <row r="1" spans="1:22" x14ac:dyDescent="0.25">
      <c r="B1" s="119" t="s">
        <v>221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1:22" ht="30" x14ac:dyDescent="0.25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5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61" t="s">
        <v>222</v>
      </c>
      <c r="R2" s="11" t="s">
        <v>69</v>
      </c>
      <c r="T2" s="3"/>
      <c r="U2" s="4"/>
      <c r="V2" s="3"/>
    </row>
    <row r="3" spans="1:22" ht="15" customHeight="1" x14ac:dyDescent="0.25">
      <c r="A3" s="14" t="s">
        <v>83</v>
      </c>
      <c r="B3" s="5">
        <v>1</v>
      </c>
      <c r="C3" s="12" t="s">
        <v>18</v>
      </c>
      <c r="D3" s="6" t="s">
        <v>1</v>
      </c>
      <c r="E3" s="6" t="s">
        <v>70</v>
      </c>
      <c r="F3" s="6" t="s">
        <v>73</v>
      </c>
      <c r="G3" s="62">
        <v>1500</v>
      </c>
      <c r="H3" s="63" t="s">
        <v>83</v>
      </c>
      <c r="I3" s="66" t="s">
        <v>116</v>
      </c>
      <c r="J3" s="65" t="s">
        <v>2</v>
      </c>
      <c r="K3" s="67">
        <v>0.99980000000000002</v>
      </c>
      <c r="L3" s="67">
        <v>0.99980000000000002</v>
      </c>
      <c r="M3" s="52"/>
      <c r="N3" s="86"/>
      <c r="O3" s="41">
        <v>8000000</v>
      </c>
      <c r="P3" s="55"/>
      <c r="Q3" s="41">
        <f t="shared" ref="Q3:Q4" si="0">O3-P3</f>
        <v>8000000</v>
      </c>
      <c r="R3" s="39"/>
      <c r="T3" s="3"/>
      <c r="U3" s="4"/>
      <c r="V3" s="8"/>
    </row>
    <row r="4" spans="1:22" ht="15" customHeight="1" x14ac:dyDescent="0.25">
      <c r="A4" s="14" t="s">
        <v>78</v>
      </c>
      <c r="B4" s="5">
        <v>2</v>
      </c>
      <c r="C4" s="12" t="s">
        <v>19</v>
      </c>
      <c r="D4" s="6" t="s">
        <v>177</v>
      </c>
      <c r="E4" s="6" t="s">
        <v>70</v>
      </c>
      <c r="F4" s="6" t="s">
        <v>73</v>
      </c>
      <c r="G4" s="62">
        <v>64</v>
      </c>
      <c r="H4" s="63" t="s">
        <v>78</v>
      </c>
      <c r="I4" s="66" t="s">
        <v>117</v>
      </c>
      <c r="J4" s="65" t="s">
        <v>184</v>
      </c>
      <c r="K4" s="67">
        <v>0.99980000000000002</v>
      </c>
      <c r="L4" s="67">
        <v>0.99980000000000002</v>
      </c>
      <c r="M4" s="53"/>
      <c r="N4" s="53"/>
      <c r="O4" s="41">
        <v>1200000</v>
      </c>
      <c r="P4" s="56"/>
      <c r="Q4" s="41">
        <f t="shared" si="0"/>
        <v>1200000</v>
      </c>
      <c r="R4" s="6"/>
    </row>
    <row r="5" spans="1:22" x14ac:dyDescent="0.25">
      <c r="A5" s="14" t="s">
        <v>77</v>
      </c>
      <c r="B5" s="5">
        <v>3</v>
      </c>
      <c r="C5" s="106" t="s">
        <v>20</v>
      </c>
      <c r="D5" s="62" t="s">
        <v>177</v>
      </c>
      <c r="E5" s="62" t="s">
        <v>70</v>
      </c>
      <c r="F5" s="62" t="s">
        <v>73</v>
      </c>
      <c r="G5" s="62">
        <v>64</v>
      </c>
      <c r="H5" s="109" t="s">
        <v>77</v>
      </c>
      <c r="I5" s="110" t="s">
        <v>118</v>
      </c>
      <c r="J5" s="111" t="s">
        <v>184</v>
      </c>
      <c r="K5" s="112">
        <v>0.99980000000000002</v>
      </c>
      <c r="L5" s="107">
        <v>0.97970000000000002</v>
      </c>
      <c r="M5" s="113">
        <v>1</v>
      </c>
      <c r="N5" s="113" t="s">
        <v>215</v>
      </c>
      <c r="O5" s="114">
        <v>1000000</v>
      </c>
      <c r="P5" s="108">
        <v>1000000</v>
      </c>
      <c r="Q5" s="114">
        <f>O5-P5</f>
        <v>0</v>
      </c>
      <c r="R5" s="115" t="s">
        <v>213</v>
      </c>
    </row>
    <row r="6" spans="1:22" ht="15" customHeight="1" x14ac:dyDescent="0.25">
      <c r="A6" s="14" t="s">
        <v>79</v>
      </c>
      <c r="B6" s="5">
        <v>4</v>
      </c>
      <c r="C6" s="12" t="s">
        <v>21</v>
      </c>
      <c r="D6" s="6" t="s">
        <v>178</v>
      </c>
      <c r="E6" s="6" t="s">
        <v>70</v>
      </c>
      <c r="F6" s="6" t="s">
        <v>73</v>
      </c>
      <c r="G6" s="62">
        <v>64</v>
      </c>
      <c r="H6" s="63" t="s">
        <v>79</v>
      </c>
      <c r="I6" s="66" t="s">
        <v>191</v>
      </c>
      <c r="J6" s="65" t="s">
        <v>185</v>
      </c>
      <c r="K6" s="67">
        <v>0.99980000000000002</v>
      </c>
      <c r="L6" s="67">
        <v>0.99980000000000002</v>
      </c>
      <c r="M6" s="51"/>
      <c r="N6" s="87"/>
      <c r="O6" s="41">
        <v>455000</v>
      </c>
      <c r="P6" s="55"/>
      <c r="Q6" s="41">
        <f t="shared" ref="Q6:Q47" si="1">O6-P6</f>
        <v>455000</v>
      </c>
      <c r="R6" s="39"/>
      <c r="U6" s="9"/>
    </row>
    <row r="7" spans="1:22" ht="15" customHeight="1" x14ac:dyDescent="0.25">
      <c r="A7" s="6" t="s">
        <v>80</v>
      </c>
      <c r="B7" s="5">
        <v>5</v>
      </c>
      <c r="C7" s="12" t="s">
        <v>22</v>
      </c>
      <c r="D7" s="6" t="s">
        <v>178</v>
      </c>
      <c r="E7" s="6" t="s">
        <v>70</v>
      </c>
      <c r="F7" s="6" t="s">
        <v>73</v>
      </c>
      <c r="G7" s="62">
        <v>64</v>
      </c>
      <c r="H7" s="64" t="s">
        <v>80</v>
      </c>
      <c r="I7" s="66" t="s">
        <v>192</v>
      </c>
      <c r="J7" s="65" t="s">
        <v>185</v>
      </c>
      <c r="K7" s="67">
        <v>0.99980000000000002</v>
      </c>
      <c r="L7" s="67">
        <v>0.99980000000000002</v>
      </c>
      <c r="M7" s="52"/>
      <c r="N7" s="86"/>
      <c r="O7" s="41">
        <v>460000</v>
      </c>
      <c r="P7" s="55"/>
      <c r="Q7" s="41">
        <f t="shared" si="1"/>
        <v>460000</v>
      </c>
      <c r="R7" s="39"/>
      <c r="U7" s="9"/>
      <c r="V7" s="8"/>
    </row>
    <row r="8" spans="1:22" ht="15" customHeight="1" x14ac:dyDescent="0.25">
      <c r="A8" s="6" t="s">
        <v>81</v>
      </c>
      <c r="B8" s="5">
        <v>6</v>
      </c>
      <c r="C8" s="12" t="s">
        <v>23</v>
      </c>
      <c r="D8" s="6" t="s">
        <v>179</v>
      </c>
      <c r="E8" s="6" t="s">
        <v>70</v>
      </c>
      <c r="F8" s="6" t="s">
        <v>73</v>
      </c>
      <c r="G8" s="62">
        <v>64</v>
      </c>
      <c r="H8" s="64" t="s">
        <v>81</v>
      </c>
      <c r="I8" s="66" t="s">
        <v>119</v>
      </c>
      <c r="J8" s="65" t="s">
        <v>186</v>
      </c>
      <c r="K8" s="67">
        <v>0.99980000000000002</v>
      </c>
      <c r="L8" s="67">
        <v>0.99980000000000002</v>
      </c>
      <c r="M8" s="53"/>
      <c r="N8" s="53"/>
      <c r="O8" s="41">
        <v>700000</v>
      </c>
      <c r="P8" s="53"/>
      <c r="Q8" s="41">
        <f t="shared" si="1"/>
        <v>700000</v>
      </c>
      <c r="R8" s="6"/>
    </row>
    <row r="9" spans="1:22" ht="15" customHeight="1" x14ac:dyDescent="0.25">
      <c r="A9" s="6" t="s">
        <v>82</v>
      </c>
      <c r="B9" s="5">
        <v>7</v>
      </c>
      <c r="C9" s="12" t="s">
        <v>24</v>
      </c>
      <c r="D9" s="6" t="s">
        <v>180</v>
      </c>
      <c r="E9" s="6" t="s">
        <v>70</v>
      </c>
      <c r="F9" s="6" t="s">
        <v>74</v>
      </c>
      <c r="G9" s="62">
        <v>1000</v>
      </c>
      <c r="H9" s="64" t="s">
        <v>82</v>
      </c>
      <c r="I9" s="66" t="s">
        <v>116</v>
      </c>
      <c r="J9" s="65" t="s">
        <v>187</v>
      </c>
      <c r="K9" s="67">
        <v>0.99980000000000002</v>
      </c>
      <c r="L9" s="67">
        <v>0.99980000000000002</v>
      </c>
      <c r="M9" s="53"/>
      <c r="N9" s="53"/>
      <c r="O9" s="41">
        <v>1000000</v>
      </c>
      <c r="P9" s="53"/>
      <c r="Q9" s="41">
        <f t="shared" si="1"/>
        <v>1000000</v>
      </c>
      <c r="R9" s="6"/>
    </row>
    <row r="10" spans="1:22" ht="15" customHeight="1" x14ac:dyDescent="0.25">
      <c r="A10" s="6" t="s">
        <v>84</v>
      </c>
      <c r="B10" s="5">
        <v>8</v>
      </c>
      <c r="C10" s="12" t="s">
        <v>25</v>
      </c>
      <c r="D10" s="6" t="s">
        <v>3</v>
      </c>
      <c r="E10" s="6" t="s">
        <v>70</v>
      </c>
      <c r="F10" s="6" t="s">
        <v>74</v>
      </c>
      <c r="G10" s="62">
        <v>128</v>
      </c>
      <c r="H10" s="64" t="s">
        <v>84</v>
      </c>
      <c r="I10" s="66" t="s">
        <v>120</v>
      </c>
      <c r="J10" s="65" t="s">
        <v>4</v>
      </c>
      <c r="K10" s="67">
        <v>0.99980000000000002</v>
      </c>
      <c r="L10" s="67">
        <v>0.99980000000000002</v>
      </c>
      <c r="M10" s="59"/>
      <c r="N10" s="50"/>
      <c r="O10" s="41">
        <v>540000</v>
      </c>
      <c r="P10" s="55"/>
      <c r="Q10" s="41">
        <f t="shared" si="1"/>
        <v>540000</v>
      </c>
      <c r="R10" s="39"/>
      <c r="U10" s="9"/>
    </row>
    <row r="11" spans="1:22" ht="15" customHeight="1" x14ac:dyDescent="0.25">
      <c r="A11" s="6" t="s">
        <v>85</v>
      </c>
      <c r="B11" s="5">
        <v>9</v>
      </c>
      <c r="C11" s="12" t="s">
        <v>26</v>
      </c>
      <c r="D11" s="6" t="s">
        <v>181</v>
      </c>
      <c r="E11" s="6" t="s">
        <v>71</v>
      </c>
      <c r="F11" s="6" t="s">
        <v>74</v>
      </c>
      <c r="G11" s="62">
        <v>64</v>
      </c>
      <c r="H11" s="64" t="s">
        <v>85</v>
      </c>
      <c r="I11" s="66" t="s">
        <v>193</v>
      </c>
      <c r="J11" s="65" t="s">
        <v>188</v>
      </c>
      <c r="K11" s="67">
        <v>0.999</v>
      </c>
      <c r="L11" s="67">
        <v>0.999</v>
      </c>
      <c r="M11" s="53"/>
      <c r="N11" s="53"/>
      <c r="O11" s="41">
        <v>450000</v>
      </c>
      <c r="P11" s="53"/>
      <c r="Q11" s="41">
        <f t="shared" si="1"/>
        <v>450000</v>
      </c>
      <c r="R11" s="6"/>
      <c r="U11" s="9"/>
      <c r="V11" s="8"/>
    </row>
    <row r="12" spans="1:22" ht="15" customHeight="1" x14ac:dyDescent="0.25">
      <c r="A12" s="6" t="s">
        <v>86</v>
      </c>
      <c r="B12" s="5">
        <v>10</v>
      </c>
      <c r="C12" s="12" t="s">
        <v>27</v>
      </c>
      <c r="D12" s="6" t="s">
        <v>181</v>
      </c>
      <c r="E12" s="6" t="s">
        <v>71</v>
      </c>
      <c r="F12" s="6" t="s">
        <v>74</v>
      </c>
      <c r="G12" s="62">
        <v>64</v>
      </c>
      <c r="H12" s="64" t="s">
        <v>86</v>
      </c>
      <c r="I12" s="66" t="s">
        <v>121</v>
      </c>
      <c r="J12" s="65" t="s">
        <v>188</v>
      </c>
      <c r="K12" s="67">
        <v>0.999</v>
      </c>
      <c r="L12" s="67">
        <v>0.999</v>
      </c>
      <c r="M12" s="59"/>
      <c r="N12" s="50"/>
      <c r="O12" s="41">
        <v>570000.00000000023</v>
      </c>
      <c r="P12" s="55"/>
      <c r="Q12" s="41">
        <f t="shared" si="1"/>
        <v>570000.00000000023</v>
      </c>
      <c r="R12" s="39"/>
    </row>
    <row r="13" spans="1:22" ht="43.5" customHeight="1" x14ac:dyDescent="0.25">
      <c r="A13" s="6" t="s">
        <v>76</v>
      </c>
      <c r="B13" s="5">
        <v>11</v>
      </c>
      <c r="C13" s="106" t="s">
        <v>28</v>
      </c>
      <c r="D13" s="6" t="s">
        <v>181</v>
      </c>
      <c r="E13" s="6" t="s">
        <v>71</v>
      </c>
      <c r="F13" s="6" t="s">
        <v>74</v>
      </c>
      <c r="G13" s="62">
        <v>64</v>
      </c>
      <c r="H13" s="64" t="s">
        <v>76</v>
      </c>
      <c r="I13" s="66" t="s">
        <v>175</v>
      </c>
      <c r="J13" s="65" t="s">
        <v>188</v>
      </c>
      <c r="K13" s="67">
        <v>0.999</v>
      </c>
      <c r="L13" s="107">
        <v>0.26650000000000001</v>
      </c>
      <c r="M13" s="113">
        <v>1</v>
      </c>
      <c r="N13" s="113" t="s">
        <v>214</v>
      </c>
      <c r="O13" s="114">
        <v>380000</v>
      </c>
      <c r="P13" s="108">
        <v>380000</v>
      </c>
      <c r="Q13" s="114">
        <f t="shared" si="1"/>
        <v>0</v>
      </c>
      <c r="R13" s="115" t="s">
        <v>213</v>
      </c>
    </row>
    <row r="14" spans="1:22" ht="15" customHeight="1" x14ac:dyDescent="0.25">
      <c r="A14" s="6" t="s">
        <v>87</v>
      </c>
      <c r="B14" s="5">
        <v>12</v>
      </c>
      <c r="C14" s="12" t="s">
        <v>29</v>
      </c>
      <c r="D14" s="6" t="s">
        <v>181</v>
      </c>
      <c r="E14" s="6" t="s">
        <v>71</v>
      </c>
      <c r="F14" s="6" t="s">
        <v>74</v>
      </c>
      <c r="G14" s="62">
        <v>64</v>
      </c>
      <c r="H14" s="64" t="s">
        <v>87</v>
      </c>
      <c r="I14" s="66" t="s">
        <v>122</v>
      </c>
      <c r="J14" s="65" t="s">
        <v>188</v>
      </c>
      <c r="K14" s="67">
        <v>0.999</v>
      </c>
      <c r="L14" s="67">
        <v>0.999</v>
      </c>
      <c r="M14" s="50"/>
      <c r="N14" s="50"/>
      <c r="O14" s="41">
        <v>380000</v>
      </c>
      <c r="P14" s="55"/>
      <c r="Q14" s="41">
        <f t="shared" si="1"/>
        <v>380000</v>
      </c>
      <c r="R14" s="39"/>
    </row>
    <row r="15" spans="1:22" ht="15" customHeight="1" x14ac:dyDescent="0.25">
      <c r="A15" s="6" t="s">
        <v>88</v>
      </c>
      <c r="B15" s="5">
        <v>13</v>
      </c>
      <c r="C15" s="12" t="s">
        <v>30</v>
      </c>
      <c r="D15" s="6" t="s">
        <v>3</v>
      </c>
      <c r="E15" s="6" t="s">
        <v>70</v>
      </c>
      <c r="F15" s="6" t="s">
        <v>74</v>
      </c>
      <c r="G15" s="62">
        <v>128</v>
      </c>
      <c r="H15" s="64" t="s">
        <v>88</v>
      </c>
      <c r="I15" s="66" t="s">
        <v>123</v>
      </c>
      <c r="J15" s="65" t="s">
        <v>4</v>
      </c>
      <c r="K15" s="67">
        <v>0.99980000000000002</v>
      </c>
      <c r="L15" s="67">
        <v>0.99980000000000002</v>
      </c>
      <c r="M15" s="53"/>
      <c r="N15" s="53"/>
      <c r="O15" s="41">
        <v>400000</v>
      </c>
      <c r="P15" s="53"/>
      <c r="Q15" s="41">
        <f t="shared" si="1"/>
        <v>400000</v>
      </c>
      <c r="R15" s="6"/>
    </row>
    <row r="16" spans="1:22" ht="15" customHeight="1" x14ac:dyDescent="0.25">
      <c r="A16" s="6" t="s">
        <v>89</v>
      </c>
      <c r="B16" s="5">
        <v>14</v>
      </c>
      <c r="C16" s="12" t="s">
        <v>31</v>
      </c>
      <c r="D16" s="6" t="s">
        <v>182</v>
      </c>
      <c r="E16" s="6" t="s">
        <v>71</v>
      </c>
      <c r="F16" s="6" t="s">
        <v>74</v>
      </c>
      <c r="G16" s="62">
        <v>64</v>
      </c>
      <c r="H16" s="64" t="s">
        <v>89</v>
      </c>
      <c r="I16" s="66" t="s">
        <v>124</v>
      </c>
      <c r="J16" s="65" t="s">
        <v>189</v>
      </c>
      <c r="K16" s="67">
        <v>0.999</v>
      </c>
      <c r="L16" s="67">
        <v>0.999</v>
      </c>
      <c r="M16" s="50"/>
      <c r="N16" s="50"/>
      <c r="O16" s="41">
        <v>460000</v>
      </c>
      <c r="P16" s="57"/>
      <c r="Q16" s="41">
        <f t="shared" si="1"/>
        <v>460000</v>
      </c>
      <c r="R16" s="39"/>
    </row>
    <row r="17" spans="1:18" ht="15" customHeight="1" x14ac:dyDescent="0.25">
      <c r="A17" s="6" t="s">
        <v>90</v>
      </c>
      <c r="B17" s="5">
        <v>15</v>
      </c>
      <c r="C17" s="12" t="s">
        <v>32</v>
      </c>
      <c r="D17" s="6" t="s">
        <v>182</v>
      </c>
      <c r="E17" s="6" t="s">
        <v>71</v>
      </c>
      <c r="F17" s="6" t="s">
        <v>74</v>
      </c>
      <c r="G17" s="62">
        <v>64</v>
      </c>
      <c r="H17" s="64" t="s">
        <v>90</v>
      </c>
      <c r="I17" s="66" t="s">
        <v>194</v>
      </c>
      <c r="J17" s="65" t="s">
        <v>189</v>
      </c>
      <c r="K17" s="67">
        <v>0.999</v>
      </c>
      <c r="L17" s="67">
        <v>0.999</v>
      </c>
      <c r="M17" s="90"/>
      <c r="N17" s="88"/>
      <c r="O17" s="41">
        <v>460000</v>
      </c>
      <c r="P17" s="92"/>
      <c r="Q17" s="41">
        <f t="shared" si="1"/>
        <v>460000</v>
      </c>
      <c r="R17" s="44"/>
    </row>
    <row r="18" spans="1:18" ht="15" customHeight="1" x14ac:dyDescent="0.25">
      <c r="A18" s="6" t="s">
        <v>91</v>
      </c>
      <c r="B18" s="5">
        <v>16</v>
      </c>
      <c r="C18" s="12" t="s">
        <v>33</v>
      </c>
      <c r="D18" s="6" t="s">
        <v>181</v>
      </c>
      <c r="E18" s="6" t="s">
        <v>71</v>
      </c>
      <c r="F18" s="6" t="s">
        <v>74</v>
      </c>
      <c r="G18" s="62">
        <v>64</v>
      </c>
      <c r="H18" s="64" t="s">
        <v>91</v>
      </c>
      <c r="I18" s="66" t="s">
        <v>125</v>
      </c>
      <c r="J18" s="65" t="s">
        <v>188</v>
      </c>
      <c r="K18" s="67">
        <v>0.999</v>
      </c>
      <c r="L18" s="67">
        <v>0.999</v>
      </c>
      <c r="M18" s="60"/>
      <c r="N18" s="88"/>
      <c r="O18" s="41">
        <v>350000</v>
      </c>
      <c r="P18" s="55"/>
      <c r="Q18" s="41">
        <f t="shared" si="1"/>
        <v>350000</v>
      </c>
      <c r="R18" s="39"/>
    </row>
    <row r="19" spans="1:18" ht="15" customHeight="1" x14ac:dyDescent="0.25">
      <c r="A19" s="6" t="s">
        <v>92</v>
      </c>
      <c r="B19" s="5">
        <v>17</v>
      </c>
      <c r="C19" s="12" t="s">
        <v>34</v>
      </c>
      <c r="D19" s="6" t="s">
        <v>182</v>
      </c>
      <c r="E19" s="6" t="s">
        <v>71</v>
      </c>
      <c r="F19" s="6" t="s">
        <v>74</v>
      </c>
      <c r="G19" s="62">
        <v>64</v>
      </c>
      <c r="H19" s="64" t="s">
        <v>92</v>
      </c>
      <c r="I19" s="66" t="s">
        <v>195</v>
      </c>
      <c r="J19" s="65" t="s">
        <v>189</v>
      </c>
      <c r="K19" s="67">
        <v>0.999</v>
      </c>
      <c r="L19" s="67">
        <v>0.999</v>
      </c>
      <c r="M19" s="53"/>
      <c r="N19" s="53"/>
      <c r="O19" s="41">
        <v>460000</v>
      </c>
      <c r="P19" s="53"/>
      <c r="Q19" s="41">
        <f t="shared" si="1"/>
        <v>460000</v>
      </c>
      <c r="R19" s="6"/>
    </row>
    <row r="20" spans="1:18" ht="15" customHeight="1" x14ac:dyDescent="0.25">
      <c r="A20" s="6" t="s">
        <v>93</v>
      </c>
      <c r="B20" s="5">
        <v>18</v>
      </c>
      <c r="C20" s="12" t="s">
        <v>35</v>
      </c>
      <c r="D20" s="6" t="s">
        <v>181</v>
      </c>
      <c r="E20" s="6" t="s">
        <v>71</v>
      </c>
      <c r="F20" s="6" t="s">
        <v>74</v>
      </c>
      <c r="G20" s="62">
        <v>64</v>
      </c>
      <c r="H20" s="64" t="s">
        <v>93</v>
      </c>
      <c r="I20" s="66" t="s">
        <v>196</v>
      </c>
      <c r="J20" s="65" t="s">
        <v>188</v>
      </c>
      <c r="K20" s="67">
        <v>0.999</v>
      </c>
      <c r="L20" s="67">
        <v>0.999</v>
      </c>
      <c r="M20" s="52"/>
      <c r="N20" s="86"/>
      <c r="O20" s="41">
        <v>500000</v>
      </c>
      <c r="P20" s="55"/>
      <c r="Q20" s="41">
        <f t="shared" si="1"/>
        <v>500000</v>
      </c>
      <c r="R20" s="39"/>
    </row>
    <row r="21" spans="1:18" ht="15" customHeight="1" x14ac:dyDescent="0.25">
      <c r="A21" s="6" t="s">
        <v>94</v>
      </c>
      <c r="B21" s="5">
        <v>19</v>
      </c>
      <c r="C21" s="12" t="s">
        <v>36</v>
      </c>
      <c r="D21" s="6" t="s">
        <v>181</v>
      </c>
      <c r="E21" s="6" t="s">
        <v>71</v>
      </c>
      <c r="F21" s="6" t="s">
        <v>74</v>
      </c>
      <c r="G21" s="62">
        <v>64</v>
      </c>
      <c r="H21" s="64" t="s">
        <v>94</v>
      </c>
      <c r="I21" s="66" t="s">
        <v>126</v>
      </c>
      <c r="J21" s="65" t="s">
        <v>188</v>
      </c>
      <c r="K21" s="67">
        <v>0.999</v>
      </c>
      <c r="L21" s="67">
        <v>0.999</v>
      </c>
      <c r="M21" s="53"/>
      <c r="N21" s="53"/>
      <c r="O21" s="41">
        <v>500000</v>
      </c>
      <c r="P21" s="53"/>
      <c r="Q21" s="41">
        <f t="shared" si="1"/>
        <v>500000</v>
      </c>
      <c r="R21" s="6"/>
    </row>
    <row r="22" spans="1:18" ht="15" customHeight="1" x14ac:dyDescent="0.25">
      <c r="A22" s="6" t="s">
        <v>95</v>
      </c>
      <c r="B22" s="5">
        <v>20</v>
      </c>
      <c r="C22" s="12" t="s">
        <v>37</v>
      </c>
      <c r="D22" s="6" t="s">
        <v>181</v>
      </c>
      <c r="E22" s="6" t="s">
        <v>71</v>
      </c>
      <c r="F22" s="6" t="s">
        <v>74</v>
      </c>
      <c r="G22" s="62">
        <v>64</v>
      </c>
      <c r="H22" s="64" t="s">
        <v>95</v>
      </c>
      <c r="I22" s="66" t="s">
        <v>127</v>
      </c>
      <c r="J22" s="65" t="s">
        <v>188</v>
      </c>
      <c r="K22" s="67">
        <v>0.999</v>
      </c>
      <c r="L22" s="67">
        <v>0.999</v>
      </c>
      <c r="M22" s="53"/>
      <c r="N22" s="53"/>
      <c r="O22" s="41">
        <v>500000</v>
      </c>
      <c r="P22" s="53"/>
      <c r="Q22" s="41">
        <f t="shared" si="1"/>
        <v>500000</v>
      </c>
      <c r="R22" s="6"/>
    </row>
    <row r="23" spans="1:18" ht="15" customHeight="1" x14ac:dyDescent="0.25">
      <c r="A23" s="6" t="s">
        <v>96</v>
      </c>
      <c r="B23" s="5">
        <v>21</v>
      </c>
      <c r="C23" s="12" t="s">
        <v>38</v>
      </c>
      <c r="D23" s="6" t="s">
        <v>181</v>
      </c>
      <c r="E23" s="6" t="s">
        <v>71</v>
      </c>
      <c r="F23" s="6" t="s">
        <v>74</v>
      </c>
      <c r="G23" s="62">
        <v>64</v>
      </c>
      <c r="H23" s="64" t="s">
        <v>96</v>
      </c>
      <c r="I23" s="66" t="s">
        <v>197</v>
      </c>
      <c r="J23" s="65" t="s">
        <v>188</v>
      </c>
      <c r="K23" s="67">
        <v>0.999</v>
      </c>
      <c r="L23" s="67">
        <v>0.999</v>
      </c>
      <c r="M23" s="53"/>
      <c r="N23" s="53"/>
      <c r="O23" s="41">
        <v>500000</v>
      </c>
      <c r="P23" s="53"/>
      <c r="Q23" s="41">
        <f t="shared" si="1"/>
        <v>500000</v>
      </c>
      <c r="R23" s="6"/>
    </row>
    <row r="24" spans="1:18" ht="15" customHeight="1" x14ac:dyDescent="0.25">
      <c r="A24" s="6" t="s">
        <v>97</v>
      </c>
      <c r="B24" s="5">
        <v>22</v>
      </c>
      <c r="C24" s="12" t="s">
        <v>39</v>
      </c>
      <c r="D24" s="6" t="s">
        <v>182</v>
      </c>
      <c r="E24" s="6" t="s">
        <v>71</v>
      </c>
      <c r="F24" s="6" t="s">
        <v>74</v>
      </c>
      <c r="G24" s="62">
        <v>64</v>
      </c>
      <c r="H24" s="64" t="s">
        <v>97</v>
      </c>
      <c r="I24" s="66" t="s">
        <v>128</v>
      </c>
      <c r="J24" s="65" t="s">
        <v>189</v>
      </c>
      <c r="K24" s="67">
        <v>0.999</v>
      </c>
      <c r="L24" s="67">
        <v>0.999</v>
      </c>
      <c r="M24" s="53"/>
      <c r="N24" s="53"/>
      <c r="O24" s="41">
        <v>460000</v>
      </c>
      <c r="P24" s="53"/>
      <c r="Q24" s="41">
        <f t="shared" si="1"/>
        <v>460000</v>
      </c>
      <c r="R24" s="6"/>
    </row>
    <row r="25" spans="1:18" ht="15" customHeight="1" x14ac:dyDescent="0.25">
      <c r="A25" s="6" t="s">
        <v>98</v>
      </c>
      <c r="B25" s="5">
        <v>23</v>
      </c>
      <c r="C25" s="12" t="s">
        <v>40</v>
      </c>
      <c r="D25" s="6" t="s">
        <v>182</v>
      </c>
      <c r="E25" s="6" t="s">
        <v>71</v>
      </c>
      <c r="F25" s="6" t="s">
        <v>74</v>
      </c>
      <c r="G25" s="62">
        <v>64</v>
      </c>
      <c r="H25" s="64" t="s">
        <v>98</v>
      </c>
      <c r="I25" s="66" t="s">
        <v>129</v>
      </c>
      <c r="J25" s="65" t="s">
        <v>189</v>
      </c>
      <c r="K25" s="67">
        <v>0.999</v>
      </c>
      <c r="L25" s="67">
        <v>0.999</v>
      </c>
      <c r="M25" s="51"/>
      <c r="N25" s="87"/>
      <c r="O25" s="41">
        <v>460000</v>
      </c>
      <c r="P25" s="55"/>
      <c r="Q25" s="41">
        <f t="shared" si="1"/>
        <v>460000</v>
      </c>
      <c r="R25" s="39"/>
    </row>
    <row r="26" spans="1:18" ht="15" customHeight="1" x14ac:dyDescent="0.25">
      <c r="A26" s="6" t="s">
        <v>99</v>
      </c>
      <c r="B26" s="5">
        <v>24</v>
      </c>
      <c r="C26" s="12" t="s">
        <v>41</v>
      </c>
      <c r="D26" s="6" t="s">
        <v>181</v>
      </c>
      <c r="E26" s="6" t="s">
        <v>71</v>
      </c>
      <c r="F26" s="6" t="s">
        <v>74</v>
      </c>
      <c r="G26" s="62">
        <v>64</v>
      </c>
      <c r="H26" s="64" t="s">
        <v>99</v>
      </c>
      <c r="I26" s="66" t="s">
        <v>130</v>
      </c>
      <c r="J26" s="65" t="s">
        <v>188</v>
      </c>
      <c r="K26" s="67">
        <v>0.999</v>
      </c>
      <c r="L26" s="67">
        <v>0.999</v>
      </c>
      <c r="M26" s="53"/>
      <c r="N26" s="53"/>
      <c r="O26" s="41">
        <v>500000</v>
      </c>
      <c r="P26" s="53"/>
      <c r="Q26" s="41">
        <f t="shared" si="1"/>
        <v>500000</v>
      </c>
      <c r="R26" s="6"/>
    </row>
    <row r="27" spans="1:18" ht="15" customHeight="1" x14ac:dyDescent="0.25">
      <c r="A27" s="6" t="s">
        <v>100</v>
      </c>
      <c r="B27" s="5">
        <v>25</v>
      </c>
      <c r="C27" s="12" t="s">
        <v>42</v>
      </c>
      <c r="D27" s="6" t="s">
        <v>182</v>
      </c>
      <c r="E27" s="6" t="s">
        <v>71</v>
      </c>
      <c r="F27" s="6" t="s">
        <v>74</v>
      </c>
      <c r="G27" s="62">
        <v>64</v>
      </c>
      <c r="H27" s="64" t="s">
        <v>100</v>
      </c>
      <c r="I27" s="66" t="s">
        <v>131</v>
      </c>
      <c r="J27" s="65" t="s">
        <v>189</v>
      </c>
      <c r="K27" s="67">
        <v>0.999</v>
      </c>
      <c r="L27" s="67">
        <v>0.999</v>
      </c>
      <c r="M27" s="53"/>
      <c r="N27" s="53"/>
      <c r="O27" s="41">
        <v>460000</v>
      </c>
      <c r="P27" s="53"/>
      <c r="Q27" s="41">
        <f t="shared" si="1"/>
        <v>460000</v>
      </c>
      <c r="R27" s="6"/>
    </row>
    <row r="28" spans="1:18" ht="15" customHeight="1" x14ac:dyDescent="0.25">
      <c r="A28" s="6" t="s">
        <v>101</v>
      </c>
      <c r="B28" s="5">
        <v>26</v>
      </c>
      <c r="C28" s="12" t="s">
        <v>43</v>
      </c>
      <c r="D28" s="6" t="s">
        <v>183</v>
      </c>
      <c r="E28" s="6" t="s">
        <v>71</v>
      </c>
      <c r="F28" s="6" t="s">
        <v>74</v>
      </c>
      <c r="G28" s="62">
        <v>64</v>
      </c>
      <c r="H28" s="64" t="s">
        <v>101</v>
      </c>
      <c r="I28" s="66" t="s">
        <v>132</v>
      </c>
      <c r="J28" s="65" t="s">
        <v>190</v>
      </c>
      <c r="K28" s="67">
        <v>0.999</v>
      </c>
      <c r="L28" s="67">
        <v>0.999</v>
      </c>
      <c r="M28" s="52"/>
      <c r="N28" s="86"/>
      <c r="O28" s="41">
        <v>350000</v>
      </c>
      <c r="P28" s="55"/>
      <c r="Q28" s="41">
        <f t="shared" si="1"/>
        <v>350000</v>
      </c>
      <c r="R28" s="39"/>
    </row>
    <row r="29" spans="1:18" ht="15" customHeight="1" x14ac:dyDescent="0.25">
      <c r="A29" s="6" t="s">
        <v>102</v>
      </c>
      <c r="B29" s="5">
        <v>27</v>
      </c>
      <c r="C29" s="12" t="s">
        <v>44</v>
      </c>
      <c r="D29" s="6" t="s">
        <v>181</v>
      </c>
      <c r="E29" s="6" t="s">
        <v>71</v>
      </c>
      <c r="F29" s="6" t="s">
        <v>74</v>
      </c>
      <c r="G29" s="62">
        <v>64</v>
      </c>
      <c r="H29" s="64" t="s">
        <v>102</v>
      </c>
      <c r="I29" s="66" t="s">
        <v>198</v>
      </c>
      <c r="J29" s="65" t="s">
        <v>188</v>
      </c>
      <c r="K29" s="67">
        <v>0.999</v>
      </c>
      <c r="L29" s="67">
        <v>0.999</v>
      </c>
      <c r="M29" s="53"/>
      <c r="N29" s="53"/>
      <c r="O29" s="41">
        <v>500000</v>
      </c>
      <c r="P29" s="53"/>
      <c r="Q29" s="41">
        <f t="shared" si="1"/>
        <v>500000</v>
      </c>
      <c r="R29" s="6"/>
    </row>
    <row r="30" spans="1:18" ht="15" customHeight="1" x14ac:dyDescent="0.25">
      <c r="A30" s="6" t="s">
        <v>103</v>
      </c>
      <c r="B30" s="5">
        <v>28</v>
      </c>
      <c r="C30" s="12" t="s">
        <v>45</v>
      </c>
      <c r="D30" s="6" t="s">
        <v>181</v>
      </c>
      <c r="E30" s="6" t="s">
        <v>71</v>
      </c>
      <c r="F30" s="6" t="s">
        <v>74</v>
      </c>
      <c r="G30" s="62">
        <v>64</v>
      </c>
      <c r="H30" s="64" t="s">
        <v>103</v>
      </c>
      <c r="I30" s="66" t="s">
        <v>133</v>
      </c>
      <c r="J30" s="65" t="s">
        <v>188</v>
      </c>
      <c r="K30" s="67">
        <v>0.999</v>
      </c>
      <c r="L30" s="67">
        <v>0.999</v>
      </c>
      <c r="M30" s="60"/>
      <c r="N30" s="88"/>
      <c r="O30" s="41">
        <v>500000</v>
      </c>
      <c r="P30" s="57"/>
      <c r="Q30" s="41">
        <f t="shared" si="1"/>
        <v>500000</v>
      </c>
      <c r="R30" s="39"/>
    </row>
    <row r="31" spans="1:18" ht="15" customHeight="1" x14ac:dyDescent="0.25">
      <c r="A31" s="6" t="s">
        <v>104</v>
      </c>
      <c r="B31" s="5">
        <v>29</v>
      </c>
      <c r="C31" s="12" t="s">
        <v>46</v>
      </c>
      <c r="D31" s="6" t="s">
        <v>181</v>
      </c>
      <c r="E31" s="6" t="s">
        <v>71</v>
      </c>
      <c r="F31" s="6" t="s">
        <v>74</v>
      </c>
      <c r="G31" s="62">
        <v>64</v>
      </c>
      <c r="H31" s="64" t="s">
        <v>104</v>
      </c>
      <c r="I31" s="66" t="s">
        <v>199</v>
      </c>
      <c r="J31" s="65" t="s">
        <v>188</v>
      </c>
      <c r="K31" s="67">
        <v>0.999</v>
      </c>
      <c r="L31" s="67">
        <v>0.999</v>
      </c>
      <c r="M31" s="50"/>
      <c r="N31" s="50"/>
      <c r="O31" s="41">
        <v>450000</v>
      </c>
      <c r="P31" s="55"/>
      <c r="Q31" s="41">
        <f t="shared" si="1"/>
        <v>450000</v>
      </c>
      <c r="R31" s="39"/>
    </row>
    <row r="32" spans="1:18" ht="15" customHeight="1" x14ac:dyDescent="0.25">
      <c r="A32" s="6" t="s">
        <v>105</v>
      </c>
      <c r="B32" s="5">
        <v>30</v>
      </c>
      <c r="C32" s="12" t="s">
        <v>47</v>
      </c>
      <c r="D32" s="6" t="s">
        <v>182</v>
      </c>
      <c r="E32" s="6" t="s">
        <v>71</v>
      </c>
      <c r="F32" s="6" t="s">
        <v>74</v>
      </c>
      <c r="G32" s="62">
        <v>64</v>
      </c>
      <c r="H32" s="64" t="s">
        <v>105</v>
      </c>
      <c r="I32" s="66" t="s">
        <v>134</v>
      </c>
      <c r="J32" s="65" t="s">
        <v>189</v>
      </c>
      <c r="K32" s="67">
        <v>0.999</v>
      </c>
      <c r="L32" s="67">
        <v>0.999</v>
      </c>
      <c r="M32" s="50"/>
      <c r="N32" s="50"/>
      <c r="O32" s="41">
        <v>460000</v>
      </c>
      <c r="P32" s="55"/>
      <c r="Q32" s="41">
        <f t="shared" si="1"/>
        <v>460000</v>
      </c>
      <c r="R32" s="39"/>
    </row>
    <row r="33" spans="1:20" ht="15" customHeight="1" x14ac:dyDescent="0.25">
      <c r="A33" s="6" t="s">
        <v>106</v>
      </c>
      <c r="B33" s="5">
        <v>31</v>
      </c>
      <c r="C33" s="12" t="s">
        <v>48</v>
      </c>
      <c r="D33" s="6" t="s">
        <v>183</v>
      </c>
      <c r="E33" s="6" t="s">
        <v>71</v>
      </c>
      <c r="F33" s="6" t="s">
        <v>74</v>
      </c>
      <c r="G33" s="62">
        <v>64</v>
      </c>
      <c r="H33" s="64" t="s">
        <v>106</v>
      </c>
      <c r="I33" s="66" t="s">
        <v>135</v>
      </c>
      <c r="J33" s="65" t="s">
        <v>190</v>
      </c>
      <c r="K33" s="67">
        <v>0.999</v>
      </c>
      <c r="L33" s="67">
        <v>0.999</v>
      </c>
      <c r="M33" s="53"/>
      <c r="N33" s="53"/>
      <c r="O33" s="41">
        <v>310000</v>
      </c>
      <c r="P33" s="53"/>
      <c r="Q33" s="41">
        <f t="shared" si="1"/>
        <v>310000</v>
      </c>
      <c r="R33" s="6"/>
    </row>
    <row r="34" spans="1:20" ht="15" customHeight="1" x14ac:dyDescent="0.25">
      <c r="A34" s="6" t="s">
        <v>107</v>
      </c>
      <c r="B34" s="5">
        <v>32</v>
      </c>
      <c r="C34" s="12" t="s">
        <v>49</v>
      </c>
      <c r="D34" s="6" t="s">
        <v>181</v>
      </c>
      <c r="E34" s="6" t="s">
        <v>71</v>
      </c>
      <c r="F34" s="6" t="s">
        <v>74</v>
      </c>
      <c r="G34" s="62">
        <v>64</v>
      </c>
      <c r="H34" s="64" t="s">
        <v>107</v>
      </c>
      <c r="I34" s="66" t="s">
        <v>200</v>
      </c>
      <c r="J34" s="65" t="s">
        <v>188</v>
      </c>
      <c r="K34" s="67">
        <v>0.999</v>
      </c>
      <c r="L34" s="67">
        <v>0.999</v>
      </c>
      <c r="M34" s="52"/>
      <c r="N34" s="86"/>
      <c r="O34" s="41">
        <v>450000</v>
      </c>
      <c r="P34" s="58"/>
      <c r="Q34" s="41">
        <f t="shared" si="1"/>
        <v>450000</v>
      </c>
      <c r="R34" s="39"/>
    </row>
    <row r="35" spans="1:20" ht="15" customHeight="1" x14ac:dyDescent="0.25">
      <c r="A35" s="6" t="s">
        <v>108</v>
      </c>
      <c r="B35" s="5">
        <v>33</v>
      </c>
      <c r="C35" s="12" t="s">
        <v>50</v>
      </c>
      <c r="D35" s="6" t="s">
        <v>183</v>
      </c>
      <c r="E35" s="6" t="s">
        <v>71</v>
      </c>
      <c r="F35" s="6" t="s">
        <v>74</v>
      </c>
      <c r="G35" s="62">
        <v>64</v>
      </c>
      <c r="H35" s="64" t="s">
        <v>108</v>
      </c>
      <c r="I35" s="66" t="s">
        <v>201</v>
      </c>
      <c r="J35" s="65" t="s">
        <v>190</v>
      </c>
      <c r="K35" s="67">
        <v>0.999</v>
      </c>
      <c r="L35" s="67">
        <v>0.999</v>
      </c>
      <c r="M35" s="50"/>
      <c r="N35" s="50"/>
      <c r="O35" s="41">
        <v>307000</v>
      </c>
      <c r="P35" s="55"/>
      <c r="Q35" s="41">
        <f t="shared" si="1"/>
        <v>307000</v>
      </c>
      <c r="R35" s="39"/>
    </row>
    <row r="36" spans="1:20" ht="24" x14ac:dyDescent="0.25">
      <c r="A36" s="6" t="s">
        <v>109</v>
      </c>
      <c r="B36" s="5">
        <v>34</v>
      </c>
      <c r="C36" s="106" t="s">
        <v>51</v>
      </c>
      <c r="D36" s="6" t="s">
        <v>183</v>
      </c>
      <c r="E36" s="6" t="s">
        <v>71</v>
      </c>
      <c r="F36" s="6" t="s">
        <v>74</v>
      </c>
      <c r="G36" s="62">
        <v>64</v>
      </c>
      <c r="H36" s="64" t="s">
        <v>109</v>
      </c>
      <c r="I36" s="66" t="s">
        <v>211</v>
      </c>
      <c r="J36" s="65" t="s">
        <v>190</v>
      </c>
      <c r="K36" s="67">
        <v>0.999</v>
      </c>
      <c r="L36" s="107">
        <v>0.99219999999999997</v>
      </c>
      <c r="M36" s="113">
        <v>2</v>
      </c>
      <c r="N36" s="113" t="s">
        <v>218</v>
      </c>
      <c r="O36" s="114">
        <v>307000</v>
      </c>
      <c r="P36" s="108">
        <v>214900</v>
      </c>
      <c r="Q36" s="114">
        <f t="shared" si="1"/>
        <v>92100</v>
      </c>
      <c r="R36" s="115" t="s">
        <v>213</v>
      </c>
    </row>
    <row r="37" spans="1:20" x14ac:dyDescent="0.25">
      <c r="A37" s="6" t="s">
        <v>110</v>
      </c>
      <c r="B37" s="5">
        <v>35</v>
      </c>
      <c r="C37" s="12" t="s">
        <v>52</v>
      </c>
      <c r="D37" s="6" t="s">
        <v>183</v>
      </c>
      <c r="E37" s="6" t="s">
        <v>71</v>
      </c>
      <c r="F37" s="6" t="s">
        <v>74</v>
      </c>
      <c r="G37" s="62">
        <v>64</v>
      </c>
      <c r="H37" s="64" t="s">
        <v>176</v>
      </c>
      <c r="I37" s="66" t="s">
        <v>202</v>
      </c>
      <c r="J37" s="65" t="s">
        <v>212</v>
      </c>
      <c r="K37" s="67">
        <v>0.999</v>
      </c>
      <c r="L37" s="67">
        <v>0.999</v>
      </c>
      <c r="M37" s="62"/>
      <c r="N37" s="64"/>
      <c r="O37" s="41">
        <v>307000</v>
      </c>
      <c r="P37" s="6"/>
      <c r="Q37" s="41">
        <f t="shared" si="1"/>
        <v>307000</v>
      </c>
      <c r="R37" s="6"/>
    </row>
    <row r="38" spans="1:20" ht="15" customHeight="1" x14ac:dyDescent="0.25">
      <c r="A38" s="6" t="s">
        <v>111</v>
      </c>
      <c r="B38" s="5">
        <v>36</v>
      </c>
      <c r="C38" s="12" t="s">
        <v>53</v>
      </c>
      <c r="D38" s="6" t="s">
        <v>181</v>
      </c>
      <c r="E38" s="6" t="s">
        <v>71</v>
      </c>
      <c r="F38" s="6" t="s">
        <v>74</v>
      </c>
      <c r="G38" s="62">
        <v>64</v>
      </c>
      <c r="H38" s="64" t="s">
        <v>111</v>
      </c>
      <c r="I38" s="66" t="s">
        <v>136</v>
      </c>
      <c r="J38" s="65" t="s">
        <v>188</v>
      </c>
      <c r="K38" s="67">
        <v>0.999</v>
      </c>
      <c r="L38" s="67">
        <v>0.999</v>
      </c>
      <c r="M38" s="60"/>
      <c r="N38" s="88"/>
      <c r="O38" s="41">
        <v>450000</v>
      </c>
      <c r="P38" s="55"/>
      <c r="Q38" s="41">
        <f t="shared" si="1"/>
        <v>450000</v>
      </c>
      <c r="R38" s="39"/>
    </row>
    <row r="39" spans="1:20" x14ac:dyDescent="0.25">
      <c r="A39" s="6" t="s">
        <v>112</v>
      </c>
      <c r="B39" s="5">
        <v>37</v>
      </c>
      <c r="C39" s="12" t="s">
        <v>54</v>
      </c>
      <c r="D39" s="6" t="s">
        <v>182</v>
      </c>
      <c r="E39" s="6" t="s">
        <v>71</v>
      </c>
      <c r="F39" s="6" t="s">
        <v>74</v>
      </c>
      <c r="G39" s="62">
        <v>64</v>
      </c>
      <c r="H39" s="64" t="s">
        <v>112</v>
      </c>
      <c r="I39" s="66" t="s">
        <v>203</v>
      </c>
      <c r="J39" s="65" t="s">
        <v>189</v>
      </c>
      <c r="K39" s="67">
        <v>0.999</v>
      </c>
      <c r="L39" s="67">
        <v>0.999</v>
      </c>
      <c r="M39" s="39"/>
      <c r="N39" s="50"/>
      <c r="O39" s="41">
        <v>460000</v>
      </c>
      <c r="P39" s="100"/>
      <c r="Q39" s="41">
        <f t="shared" si="1"/>
        <v>460000</v>
      </c>
      <c r="R39" s="6"/>
    </row>
    <row r="40" spans="1:20" x14ac:dyDescent="0.25">
      <c r="A40" s="6" t="s">
        <v>113</v>
      </c>
      <c r="B40" s="5">
        <v>38</v>
      </c>
      <c r="C40" s="106" t="s">
        <v>55</v>
      </c>
      <c r="D40" s="6" t="s">
        <v>5</v>
      </c>
      <c r="E40" s="6" t="s">
        <v>72</v>
      </c>
      <c r="F40" s="6" t="s">
        <v>74</v>
      </c>
      <c r="G40" s="6">
        <v>10</v>
      </c>
      <c r="H40" s="62" t="s">
        <v>113</v>
      </c>
      <c r="I40" s="64" t="s">
        <v>204</v>
      </c>
      <c r="J40" s="66" t="s">
        <v>6</v>
      </c>
      <c r="K40" s="67">
        <v>0.996</v>
      </c>
      <c r="L40" s="107">
        <v>0.98980000000000001</v>
      </c>
      <c r="M40" s="113">
        <v>1</v>
      </c>
      <c r="N40" s="113" t="s">
        <v>220</v>
      </c>
      <c r="O40" s="114">
        <v>3300000</v>
      </c>
      <c r="P40" s="108">
        <v>660000</v>
      </c>
      <c r="Q40" s="114">
        <f t="shared" si="1"/>
        <v>2640000</v>
      </c>
      <c r="R40" s="115" t="s">
        <v>213</v>
      </c>
    </row>
    <row r="41" spans="1:20" x14ac:dyDescent="0.25">
      <c r="A41" s="6" t="s">
        <v>114</v>
      </c>
      <c r="B41" s="5">
        <v>39</v>
      </c>
      <c r="C41" s="12" t="s">
        <v>56</v>
      </c>
      <c r="D41" s="6" t="s">
        <v>5</v>
      </c>
      <c r="E41" s="6" t="s">
        <v>72</v>
      </c>
      <c r="F41" s="6" t="s">
        <v>74</v>
      </c>
      <c r="G41" s="62">
        <v>10</v>
      </c>
      <c r="H41" s="64" t="s">
        <v>114</v>
      </c>
      <c r="I41" s="66" t="s">
        <v>137</v>
      </c>
      <c r="J41" s="65" t="s">
        <v>6</v>
      </c>
      <c r="K41" s="67">
        <v>0.996</v>
      </c>
      <c r="L41" s="67">
        <v>0.996</v>
      </c>
      <c r="M41" s="72"/>
      <c r="N41" s="87"/>
      <c r="O41" s="41">
        <v>3300000</v>
      </c>
      <c r="P41" s="91"/>
      <c r="Q41" s="41">
        <f t="shared" si="1"/>
        <v>3300000</v>
      </c>
      <c r="R41" s="39"/>
    </row>
    <row r="42" spans="1:20" ht="15" customHeight="1" x14ac:dyDescent="0.25">
      <c r="A42" s="6" t="s">
        <v>115</v>
      </c>
      <c r="B42" s="5">
        <v>40</v>
      </c>
      <c r="C42" s="12" t="s">
        <v>57</v>
      </c>
      <c r="D42" s="6" t="s">
        <v>5</v>
      </c>
      <c r="E42" s="6" t="s">
        <v>72</v>
      </c>
      <c r="F42" s="6" t="s">
        <v>74</v>
      </c>
      <c r="G42" s="62">
        <v>10</v>
      </c>
      <c r="H42" s="64" t="s">
        <v>115</v>
      </c>
      <c r="I42" s="66" t="s">
        <v>138</v>
      </c>
      <c r="J42" s="65" t="s">
        <v>6</v>
      </c>
      <c r="K42" s="67">
        <v>0.996</v>
      </c>
      <c r="L42" s="67">
        <v>0.996</v>
      </c>
      <c r="M42" s="50"/>
      <c r="N42" s="50"/>
      <c r="O42" s="41">
        <v>3300000</v>
      </c>
      <c r="P42" s="55"/>
      <c r="Q42" s="41">
        <f t="shared" si="1"/>
        <v>3300000</v>
      </c>
      <c r="R42" s="39"/>
    </row>
    <row r="43" spans="1:20" ht="15" customHeight="1" x14ac:dyDescent="0.25">
      <c r="A43" s="6" t="s">
        <v>75</v>
      </c>
      <c r="B43" s="5">
        <v>41</v>
      </c>
      <c r="C43" s="12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6" t="s">
        <v>75</v>
      </c>
      <c r="J43" s="65" t="s">
        <v>8</v>
      </c>
      <c r="K43" s="16" t="s">
        <v>75</v>
      </c>
      <c r="L43" s="16" t="s">
        <v>75</v>
      </c>
      <c r="M43" s="53"/>
      <c r="N43" s="53"/>
      <c r="O43" s="41">
        <v>0</v>
      </c>
      <c r="P43" s="53"/>
      <c r="Q43" s="41">
        <f t="shared" si="1"/>
        <v>0</v>
      </c>
      <c r="R43" s="6"/>
    </row>
    <row r="44" spans="1:20" ht="15" customHeight="1" x14ac:dyDescent="0.25">
      <c r="A44" s="6" t="s">
        <v>75</v>
      </c>
      <c r="B44" s="5">
        <v>42</v>
      </c>
      <c r="C44" s="12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6" t="s">
        <v>75</v>
      </c>
      <c r="J44" s="65" t="s">
        <v>10</v>
      </c>
      <c r="K44" s="16" t="s">
        <v>75</v>
      </c>
      <c r="L44" s="16" t="s">
        <v>75</v>
      </c>
      <c r="M44" s="53"/>
      <c r="N44" s="53"/>
      <c r="O44" s="41">
        <v>0</v>
      </c>
      <c r="P44" s="53"/>
      <c r="Q44" s="41">
        <f t="shared" si="1"/>
        <v>0</v>
      </c>
      <c r="R44" s="6"/>
    </row>
    <row r="45" spans="1:20" ht="15" customHeight="1" x14ac:dyDescent="0.25">
      <c r="A45" s="6" t="s">
        <v>75</v>
      </c>
      <c r="B45" s="5">
        <v>43</v>
      </c>
      <c r="C45" s="12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6" t="s">
        <v>75</v>
      </c>
      <c r="J45" s="65" t="s">
        <v>12</v>
      </c>
      <c r="K45" s="16" t="s">
        <v>75</v>
      </c>
      <c r="L45" s="16" t="s">
        <v>75</v>
      </c>
      <c r="M45" s="53"/>
      <c r="N45" s="53"/>
      <c r="O45" s="41">
        <v>0</v>
      </c>
      <c r="P45" s="53"/>
      <c r="Q45" s="41">
        <f t="shared" si="1"/>
        <v>0</v>
      </c>
      <c r="R45" s="6"/>
    </row>
    <row r="46" spans="1:20" ht="15" customHeight="1" x14ac:dyDescent="0.25">
      <c r="A46" s="6" t="s">
        <v>75</v>
      </c>
      <c r="B46" s="5">
        <v>44</v>
      </c>
      <c r="C46" s="12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6" t="s">
        <v>75</v>
      </c>
      <c r="J46" s="65" t="s">
        <v>14</v>
      </c>
      <c r="K46" s="16" t="s">
        <v>75</v>
      </c>
      <c r="L46" s="16" t="s">
        <v>75</v>
      </c>
      <c r="M46" s="53"/>
      <c r="N46" s="53"/>
      <c r="O46" s="41">
        <v>0</v>
      </c>
      <c r="P46" s="53"/>
      <c r="Q46" s="41">
        <f t="shared" si="1"/>
        <v>0</v>
      </c>
      <c r="R46" s="6"/>
    </row>
    <row r="47" spans="1:20" ht="15" customHeight="1" x14ac:dyDescent="0.25">
      <c r="A47" s="6" t="s">
        <v>75</v>
      </c>
      <c r="B47" s="5">
        <v>45</v>
      </c>
      <c r="C47" s="12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6" t="s">
        <v>75</v>
      </c>
      <c r="J47" s="65" t="s">
        <v>16</v>
      </c>
      <c r="K47" s="16" t="s">
        <v>75</v>
      </c>
      <c r="L47" s="16" t="s">
        <v>75</v>
      </c>
      <c r="M47" s="54"/>
      <c r="N47" s="54"/>
      <c r="O47" s="41">
        <v>0</v>
      </c>
      <c r="P47" s="54"/>
      <c r="Q47" s="41">
        <f t="shared" si="1"/>
        <v>0</v>
      </c>
      <c r="R47" s="6"/>
    </row>
    <row r="48" spans="1:20" ht="15.75" customHeight="1" x14ac:dyDescent="0.25">
      <c r="L48" s="10"/>
      <c r="M48" s="33" t="s">
        <v>145</v>
      </c>
      <c r="N48" s="89"/>
      <c r="O48" s="37">
        <f>SUM(O3:O47)</f>
        <v>35896000</v>
      </c>
      <c r="P48" s="105">
        <f>SUM(P3:P47)</f>
        <v>2254900</v>
      </c>
      <c r="Q48" s="37">
        <f>SUM(Q3:Q47)</f>
        <v>33641100</v>
      </c>
      <c r="R48" s="10"/>
      <c r="T48" s="7"/>
    </row>
    <row r="49" spans="1:18" ht="15.75" customHeight="1" x14ac:dyDescent="0.25">
      <c r="L49" s="1"/>
      <c r="M49" s="33" t="s">
        <v>146</v>
      </c>
      <c r="N49" s="33"/>
      <c r="O49" s="36">
        <f>O48*19%</f>
        <v>6820240</v>
      </c>
      <c r="P49" s="36">
        <f>P48*19%</f>
        <v>428431</v>
      </c>
      <c r="Q49" s="36">
        <f>Q48*19%</f>
        <v>6391809</v>
      </c>
      <c r="R49" s="1"/>
    </row>
    <row r="50" spans="1:18" x14ac:dyDescent="0.25">
      <c r="L50" s="10"/>
      <c r="M50" s="33" t="s">
        <v>147</v>
      </c>
      <c r="N50" s="33"/>
      <c r="O50" s="34">
        <f>O48+O49</f>
        <v>42716240</v>
      </c>
      <c r="P50" s="34">
        <f>P48+P49</f>
        <v>2683331</v>
      </c>
      <c r="Q50" s="35">
        <f>Q48+Q49</f>
        <v>40032909</v>
      </c>
      <c r="R50" s="10"/>
    </row>
    <row r="52" spans="1:18" x14ac:dyDescent="0.25">
      <c r="O52" s="7"/>
      <c r="P52" s="7"/>
      <c r="Q52" s="7"/>
      <c r="R52" s="7"/>
    </row>
    <row r="53" spans="1:18" x14ac:dyDescent="0.25">
      <c r="A53" s="42"/>
      <c r="C53" s="120" t="s">
        <v>58</v>
      </c>
      <c r="D53" s="120" t="s">
        <v>140</v>
      </c>
      <c r="E53" s="122" t="s">
        <v>65</v>
      </c>
      <c r="F53" s="122"/>
      <c r="G53" s="121" t="s">
        <v>66</v>
      </c>
      <c r="H53" s="121"/>
      <c r="O53" s="7"/>
      <c r="Q53" s="7"/>
    </row>
    <row r="54" spans="1:18" x14ac:dyDescent="0.25">
      <c r="C54" s="120"/>
      <c r="D54" s="120"/>
      <c r="E54" s="77" t="s">
        <v>205</v>
      </c>
      <c r="F54" s="77" t="s">
        <v>206</v>
      </c>
      <c r="G54" s="73" t="s">
        <v>205</v>
      </c>
      <c r="H54" s="73" t="s">
        <v>206</v>
      </c>
      <c r="O54" s="7"/>
      <c r="Q54" s="7"/>
    </row>
    <row r="55" spans="1:18" x14ac:dyDescent="0.25">
      <c r="B55" s="42"/>
      <c r="C55" s="17" t="s">
        <v>141</v>
      </c>
      <c r="D55" s="74">
        <v>3</v>
      </c>
      <c r="E55" s="75">
        <v>0.996</v>
      </c>
      <c r="F55" s="68">
        <f>E55/1%*D55</f>
        <v>298.79999999999995</v>
      </c>
      <c r="G55" s="71">
        <f>AVERAGE(L40,L41,L42)</f>
        <v>0.99393333333333322</v>
      </c>
      <c r="H55" s="68">
        <f>G55/1%*D55</f>
        <v>298.17999999999995</v>
      </c>
      <c r="O55" s="7"/>
      <c r="P55" s="43"/>
    </row>
    <row r="56" spans="1:18" x14ac:dyDescent="0.25">
      <c r="C56" s="17" t="s">
        <v>142</v>
      </c>
      <c r="D56" s="74">
        <v>9</v>
      </c>
      <c r="E56" s="71">
        <v>0.99980000000000002</v>
      </c>
      <c r="F56" s="68">
        <f t="shared" ref="F56:F57" si="2">E56/1%*D56</f>
        <v>899.82</v>
      </c>
      <c r="G56" s="71">
        <f>AVERAGE(L3,L4,L5,L6,L7,L8,L9,L10,L15)</f>
        <v>0.99756666666666682</v>
      </c>
      <c r="H56" s="68">
        <f t="shared" ref="H56" si="3">G56/1%*D56</f>
        <v>897.81000000000006</v>
      </c>
    </row>
    <row r="57" spans="1:18" x14ac:dyDescent="0.25">
      <c r="C57" s="17" t="s">
        <v>143</v>
      </c>
      <c r="D57" s="74">
        <v>28</v>
      </c>
      <c r="E57" s="76">
        <v>0.999</v>
      </c>
      <c r="F57" s="68">
        <f t="shared" si="2"/>
        <v>2797.2</v>
      </c>
      <c r="G57" s="76">
        <f>AVERAGE(L11,L12,L13,L14,L16:L39)</f>
        <v>0.97259642857142825</v>
      </c>
      <c r="H57" s="68">
        <f>G57/1%*D57</f>
        <v>2723.2699999999991</v>
      </c>
    </row>
    <row r="58" spans="1:18" x14ac:dyDescent="0.25">
      <c r="C58" s="82" t="s">
        <v>207</v>
      </c>
      <c r="D58" s="83">
        <f>SUM(D55:D57)</f>
        <v>40</v>
      </c>
      <c r="E58" s="78">
        <f>AVERAGE(E55:E57)</f>
        <v>0.99826666666666675</v>
      </c>
      <c r="F58" s="79">
        <f>SUM(F55:F57)</f>
        <v>3995.8199999999997</v>
      </c>
      <c r="G58" s="80">
        <f>AVERAGE(G55:G57)</f>
        <v>0.98803214285714269</v>
      </c>
      <c r="H58" s="81">
        <f>SUM(H55:H57)</f>
        <v>3919.2599999999993</v>
      </c>
    </row>
    <row r="61" spans="1:18" x14ac:dyDescent="0.25">
      <c r="C61" s="117" t="s">
        <v>139</v>
      </c>
      <c r="D61" s="117"/>
      <c r="E61" s="117"/>
      <c r="F61" s="77" t="s">
        <v>65</v>
      </c>
      <c r="G61" s="73" t="s">
        <v>66</v>
      </c>
    </row>
    <row r="62" spans="1:18" x14ac:dyDescent="0.25">
      <c r="C62" s="118"/>
      <c r="D62" s="118"/>
      <c r="E62" s="118"/>
      <c r="F62" s="84">
        <f>E58</f>
        <v>0.99826666666666675</v>
      </c>
      <c r="G62" s="85">
        <f>G58</f>
        <v>0.98803214285714269</v>
      </c>
    </row>
  </sheetData>
  <mergeCells count="6">
    <mergeCell ref="C61:E62"/>
    <mergeCell ref="B1:R1"/>
    <mergeCell ref="C53:C54"/>
    <mergeCell ref="G53:H53"/>
    <mergeCell ref="E53:F53"/>
    <mergeCell ref="D53:D54"/>
  </mergeCells>
  <phoneticPr fontId="13" type="noConversion"/>
  <pageMargins left="0.7" right="0.7" top="0.75" bottom="0.75" header="0.3" footer="0.3"/>
  <pageSetup orientation="portrait" r:id="rId1"/>
  <ignoredErrors>
    <ignoredError sqref="G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14"/>
  <sheetViews>
    <sheetView showGridLines="0" topLeftCell="B1" zoomScale="70" zoomScaleNormal="70" workbookViewId="0">
      <selection activeCell="K25" sqref="K25"/>
    </sheetView>
  </sheetViews>
  <sheetFormatPr baseColWidth="10" defaultRowHeight="15" x14ac:dyDescent="0.25"/>
  <cols>
    <col min="1" max="1" width="11.42578125" hidden="1" customWidth="1"/>
    <col min="2" max="2" width="15.7109375" customWidth="1"/>
    <col min="3" max="3" width="21.42578125" bestFit="1" customWidth="1"/>
    <col min="4" max="4" width="26.28515625" bestFit="1" customWidth="1"/>
    <col min="5" max="5" width="13.28515625" customWidth="1"/>
    <col min="6" max="6" width="15" customWidth="1"/>
    <col min="7" max="7" width="21.28515625" bestFit="1" customWidth="1"/>
    <col min="8" max="8" width="16.7109375" bestFit="1" customWidth="1"/>
    <col min="9" max="9" width="34.7109375" customWidth="1"/>
    <col min="10" max="10" width="8.85546875" customWidth="1"/>
    <col min="11" max="11" width="14.140625" customWidth="1"/>
    <col min="12" max="12" width="10" bestFit="1" customWidth="1"/>
    <col min="13" max="15" width="11.42578125" customWidth="1"/>
    <col min="16" max="16" width="10.7109375" customWidth="1"/>
    <col min="22" max="22" width="15.7109375" customWidth="1"/>
    <col min="23" max="23" width="17.85546875" customWidth="1"/>
  </cols>
  <sheetData>
    <row r="2" spans="1:23" ht="15" customHeight="1" x14ac:dyDescent="0.25">
      <c r="A2" s="126" t="s">
        <v>63</v>
      </c>
      <c r="B2" s="132" t="s">
        <v>148</v>
      </c>
      <c r="C2" s="132" t="s">
        <v>173</v>
      </c>
      <c r="D2" s="132" t="s">
        <v>174</v>
      </c>
      <c r="E2" s="132" t="s">
        <v>149</v>
      </c>
      <c r="F2" s="126" t="s">
        <v>150</v>
      </c>
      <c r="G2" s="126" t="s">
        <v>151</v>
      </c>
      <c r="H2" s="135" t="s">
        <v>152</v>
      </c>
      <c r="I2" s="126" t="s">
        <v>153</v>
      </c>
      <c r="J2" s="126" t="s">
        <v>58</v>
      </c>
      <c r="K2" s="126" t="s">
        <v>63</v>
      </c>
      <c r="L2" s="138" t="s">
        <v>154</v>
      </c>
      <c r="M2" s="139"/>
      <c r="N2" s="139"/>
      <c r="O2" s="139"/>
      <c r="P2" s="139"/>
      <c r="Q2" s="139"/>
      <c r="R2" s="140"/>
      <c r="S2" s="138" t="s">
        <v>155</v>
      </c>
      <c r="T2" s="139"/>
      <c r="U2" s="139"/>
      <c r="V2" s="139"/>
      <c r="W2" s="140"/>
    </row>
    <row r="3" spans="1:23" x14ac:dyDescent="0.25">
      <c r="A3" s="127"/>
      <c r="B3" s="133"/>
      <c r="C3" s="133"/>
      <c r="D3" s="133"/>
      <c r="E3" s="133"/>
      <c r="F3" s="127"/>
      <c r="G3" s="127"/>
      <c r="H3" s="136"/>
      <c r="I3" s="127"/>
      <c r="J3" s="127"/>
      <c r="K3" s="127"/>
      <c r="L3" s="129" t="s">
        <v>156</v>
      </c>
      <c r="M3" s="131"/>
      <c r="N3" s="130"/>
      <c r="O3" s="129" t="s">
        <v>157</v>
      </c>
      <c r="P3" s="130"/>
      <c r="Q3" s="129" t="s">
        <v>158</v>
      </c>
      <c r="R3" s="130"/>
      <c r="S3" s="129" t="s">
        <v>157</v>
      </c>
      <c r="T3" s="131"/>
      <c r="U3" s="130"/>
      <c r="V3" s="129" t="s">
        <v>159</v>
      </c>
      <c r="W3" s="130"/>
    </row>
    <row r="4" spans="1:23" ht="63" x14ac:dyDescent="0.25">
      <c r="A4" s="128"/>
      <c r="B4" s="134"/>
      <c r="C4" s="134"/>
      <c r="D4" s="134"/>
      <c r="E4" s="134"/>
      <c r="F4" s="128"/>
      <c r="G4" s="128"/>
      <c r="H4" s="137"/>
      <c r="I4" s="128"/>
      <c r="J4" s="128"/>
      <c r="K4" s="128"/>
      <c r="L4" s="18" t="s">
        <v>160</v>
      </c>
      <c r="M4" s="18" t="s">
        <v>208</v>
      </c>
      <c r="N4" s="19" t="s">
        <v>161</v>
      </c>
      <c r="O4" s="18" t="s">
        <v>65</v>
      </c>
      <c r="P4" s="19" t="s">
        <v>162</v>
      </c>
      <c r="Q4" s="18" t="s">
        <v>209</v>
      </c>
      <c r="R4" s="19" t="s">
        <v>163</v>
      </c>
      <c r="S4" s="93" t="str">
        <f>+ UPPER("Disponibilidad")</f>
        <v>DISPONIBILIDAD</v>
      </c>
      <c r="T4" s="93" t="s">
        <v>164</v>
      </c>
      <c r="U4" s="20" t="s">
        <v>210</v>
      </c>
      <c r="V4" s="21" t="s">
        <v>165</v>
      </c>
      <c r="W4" s="22" t="s">
        <v>166</v>
      </c>
    </row>
    <row r="5" spans="1:23" ht="74.45" customHeight="1" x14ac:dyDescent="0.25">
      <c r="A5" s="45"/>
      <c r="B5" s="69">
        <v>45108</v>
      </c>
      <c r="C5" s="49">
        <v>45108</v>
      </c>
      <c r="D5" s="49">
        <v>45130</v>
      </c>
      <c r="E5" s="116" t="s">
        <v>214</v>
      </c>
      <c r="F5" s="48" t="s">
        <v>181</v>
      </c>
      <c r="G5" s="14" t="s">
        <v>28</v>
      </c>
      <c r="H5" s="13">
        <v>13</v>
      </c>
      <c r="I5" s="104" t="s">
        <v>184</v>
      </c>
      <c r="J5" s="14" t="s">
        <v>70</v>
      </c>
      <c r="K5" s="94" t="s">
        <v>76</v>
      </c>
      <c r="L5" s="38">
        <f>30*24</f>
        <v>720</v>
      </c>
      <c r="M5" s="38">
        <f>L5*60</f>
        <v>43200</v>
      </c>
      <c r="N5" s="70">
        <f>(D5-C5)*24*60</f>
        <v>31680</v>
      </c>
      <c r="O5" s="40">
        <v>0.99980000000000002</v>
      </c>
      <c r="P5" s="101">
        <f>O5-N5*100%/M5</f>
        <v>0.26646666666666674</v>
      </c>
      <c r="Q5" s="99">
        <v>2</v>
      </c>
      <c r="R5" s="95">
        <v>1</v>
      </c>
      <c r="S5" s="96">
        <f>P5</f>
        <v>0.26646666666666674</v>
      </c>
      <c r="T5" s="102">
        <v>1</v>
      </c>
      <c r="U5" s="103">
        <v>1</v>
      </c>
      <c r="V5" s="97">
        <v>380000</v>
      </c>
      <c r="W5" s="98">
        <f>U5*V5</f>
        <v>380000</v>
      </c>
    </row>
    <row r="6" spans="1:23" ht="75" x14ac:dyDescent="0.25">
      <c r="A6" s="45"/>
      <c r="B6" s="69">
        <v>45113</v>
      </c>
      <c r="C6" s="49">
        <v>45113.386261574073</v>
      </c>
      <c r="D6" s="49">
        <v>45113.988125000003</v>
      </c>
      <c r="E6" s="116" t="s">
        <v>215</v>
      </c>
      <c r="F6" s="48" t="s">
        <v>177</v>
      </c>
      <c r="G6" s="14" t="s">
        <v>20</v>
      </c>
      <c r="H6" s="13">
        <v>3</v>
      </c>
      <c r="I6" s="104" t="s">
        <v>184</v>
      </c>
      <c r="J6" s="13" t="s">
        <v>70</v>
      </c>
      <c r="K6" s="94" t="s">
        <v>87</v>
      </c>
      <c r="L6" s="38">
        <f>30*24</f>
        <v>720</v>
      </c>
      <c r="M6" s="38">
        <f>L6*60</f>
        <v>43200</v>
      </c>
      <c r="N6" s="70">
        <f>(D6-C6)*24*60</f>
        <v>866.68333334033377</v>
      </c>
      <c r="O6" s="40">
        <v>0.99980000000000002</v>
      </c>
      <c r="P6" s="101">
        <f>O6-N6*100%/M6</f>
        <v>0.97973788580230714</v>
      </c>
      <c r="Q6" s="99">
        <v>2</v>
      </c>
      <c r="R6" s="95">
        <v>1</v>
      </c>
      <c r="S6" s="96">
        <f>P6</f>
        <v>0.97973788580230714</v>
      </c>
      <c r="T6" s="102">
        <v>1</v>
      </c>
      <c r="U6" s="103">
        <v>1</v>
      </c>
      <c r="V6" s="97">
        <v>1000000</v>
      </c>
      <c r="W6" s="98">
        <f>U6*V6</f>
        <v>1000000</v>
      </c>
    </row>
    <row r="7" spans="1:23" ht="75" x14ac:dyDescent="0.25">
      <c r="A7" s="45"/>
      <c r="B7" s="69">
        <v>45126</v>
      </c>
      <c r="C7" s="49">
        <v>45126.3125</v>
      </c>
      <c r="D7" s="49">
        <v>45126.5625</v>
      </c>
      <c r="E7" s="116" t="s">
        <v>217</v>
      </c>
      <c r="F7" s="48" t="s">
        <v>183</v>
      </c>
      <c r="G7" s="14" t="s">
        <v>51</v>
      </c>
      <c r="H7" s="13">
        <v>34</v>
      </c>
      <c r="I7" s="104" t="s">
        <v>190</v>
      </c>
      <c r="J7" s="14" t="s">
        <v>71</v>
      </c>
      <c r="K7" s="94" t="s">
        <v>109</v>
      </c>
      <c r="L7" s="38">
        <f t="shared" ref="L7:L9" si="0">30*24</f>
        <v>720</v>
      </c>
      <c r="M7" s="38">
        <f t="shared" ref="M7:M9" si="1">L7*60</f>
        <v>43200</v>
      </c>
      <c r="N7" s="70">
        <f t="shared" ref="N7:N8" si="2">(D7-C7)*24*60</f>
        <v>360</v>
      </c>
      <c r="O7" s="40">
        <v>0.999</v>
      </c>
      <c r="P7" s="101">
        <f>O7-N7*100%/M7</f>
        <v>0.9906666666666667</v>
      </c>
      <c r="Q7" s="99">
        <v>2</v>
      </c>
      <c r="R7" s="95">
        <v>1</v>
      </c>
      <c r="S7" s="96">
        <f t="shared" ref="S7:S9" si="3">P7</f>
        <v>0.9906666666666667</v>
      </c>
      <c r="T7" s="102">
        <v>1</v>
      </c>
      <c r="U7" s="103">
        <v>0.5</v>
      </c>
      <c r="V7" s="97">
        <v>307000</v>
      </c>
      <c r="W7" s="98">
        <f t="shared" ref="W7:W8" si="4">U7*V7</f>
        <v>153500</v>
      </c>
    </row>
    <row r="8" spans="1:23" ht="75" x14ac:dyDescent="0.25">
      <c r="A8" s="45"/>
      <c r="B8" s="69">
        <v>45134</v>
      </c>
      <c r="C8" s="49">
        <v>45134.361111111109</v>
      </c>
      <c r="D8" s="49">
        <v>45134.520833333336</v>
      </c>
      <c r="E8" s="116" t="s">
        <v>216</v>
      </c>
      <c r="F8" s="48" t="s">
        <v>183</v>
      </c>
      <c r="G8" s="14" t="s">
        <v>51</v>
      </c>
      <c r="H8" s="13">
        <v>34</v>
      </c>
      <c r="I8" s="104" t="s">
        <v>190</v>
      </c>
      <c r="J8" s="14" t="s">
        <v>71</v>
      </c>
      <c r="K8" s="94" t="s">
        <v>109</v>
      </c>
      <c r="L8" s="38">
        <f t="shared" si="0"/>
        <v>720</v>
      </c>
      <c r="M8" s="38">
        <f>L8*60</f>
        <v>43200</v>
      </c>
      <c r="N8" s="70">
        <f t="shared" si="2"/>
        <v>230.00000000582077</v>
      </c>
      <c r="O8" s="40">
        <v>0.999</v>
      </c>
      <c r="P8" s="101">
        <f t="shared" ref="P8:P9" si="5">O8-N8*100%/M8</f>
        <v>0.99367592592579124</v>
      </c>
      <c r="Q8" s="99">
        <v>2</v>
      </c>
      <c r="R8" s="95">
        <v>1</v>
      </c>
      <c r="S8" s="96">
        <f t="shared" si="3"/>
        <v>0.99367592592579124</v>
      </c>
      <c r="T8" s="102">
        <v>1</v>
      </c>
      <c r="U8" s="103">
        <v>0.2</v>
      </c>
      <c r="V8" s="97">
        <v>307000</v>
      </c>
      <c r="W8" s="98">
        <f t="shared" si="4"/>
        <v>61400</v>
      </c>
    </row>
    <row r="9" spans="1:23" ht="75" x14ac:dyDescent="0.25">
      <c r="B9" s="69">
        <v>45138</v>
      </c>
      <c r="C9" s="49">
        <v>45138.3125</v>
      </c>
      <c r="D9" s="49">
        <v>45138.5</v>
      </c>
      <c r="E9" s="116" t="s">
        <v>220</v>
      </c>
      <c r="F9" s="48" t="s">
        <v>5</v>
      </c>
      <c r="G9" s="14" t="s">
        <v>55</v>
      </c>
      <c r="H9" s="13">
        <v>38</v>
      </c>
      <c r="I9" s="104" t="s">
        <v>6</v>
      </c>
      <c r="J9" s="13" t="s">
        <v>72</v>
      </c>
      <c r="K9" s="94" t="s">
        <v>219</v>
      </c>
      <c r="L9" s="38">
        <f t="shared" si="0"/>
        <v>720</v>
      </c>
      <c r="M9" s="38">
        <f t="shared" si="1"/>
        <v>43200</v>
      </c>
      <c r="N9" s="70">
        <f t="shared" ref="N9" si="6">(D9-C9)*24*60</f>
        <v>270</v>
      </c>
      <c r="O9" s="40">
        <v>0.996</v>
      </c>
      <c r="P9" s="101">
        <f t="shared" si="5"/>
        <v>0.98975000000000002</v>
      </c>
      <c r="Q9" s="99">
        <v>2</v>
      </c>
      <c r="R9" s="95">
        <v>1</v>
      </c>
      <c r="S9" s="96">
        <f t="shared" si="3"/>
        <v>0.98975000000000002</v>
      </c>
      <c r="T9" s="102">
        <v>1</v>
      </c>
      <c r="U9" s="103">
        <v>0.2</v>
      </c>
      <c r="V9" s="97">
        <v>3300000</v>
      </c>
      <c r="W9" s="98">
        <f>U9*V9</f>
        <v>660000</v>
      </c>
    </row>
    <row r="10" spans="1:23" x14ac:dyDescent="0.25">
      <c r="B10" s="123" t="s">
        <v>167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5"/>
      <c r="W10" s="46">
        <f>SUM(W5:W9)</f>
        <v>2254900</v>
      </c>
    </row>
    <row r="11" spans="1:23" x14ac:dyDescent="0.25">
      <c r="B11" s="123" t="s">
        <v>146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5" t="s">
        <v>146</v>
      </c>
      <c r="W11" s="46">
        <f>+W10*19%</f>
        <v>428431</v>
      </c>
    </row>
    <row r="12" spans="1:23" x14ac:dyDescent="0.25">
      <c r="B12" s="123" t="s">
        <v>145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5" t="s">
        <v>166</v>
      </c>
      <c r="W12" s="47">
        <f>+W10+W11</f>
        <v>2683331</v>
      </c>
    </row>
    <row r="13" spans="1:23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" customHeight="1" x14ac:dyDescent="0.25"/>
  </sheetData>
  <mergeCells count="21">
    <mergeCell ref="L2:R2"/>
    <mergeCell ref="S2:W2"/>
    <mergeCell ref="V3:W3"/>
    <mergeCell ref="B10:V10"/>
    <mergeCell ref="L3:N3"/>
    <mergeCell ref="B11:V11"/>
    <mergeCell ref="A2:A4"/>
    <mergeCell ref="B12:V12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B3" sqref="B3"/>
    </sheetView>
  </sheetViews>
  <sheetFormatPr baseColWidth="10" defaultRowHeight="15" x14ac:dyDescent="0.25"/>
  <cols>
    <col min="2" max="2" width="50" customWidth="1"/>
    <col min="3" max="3" width="44.5703125" bestFit="1" customWidth="1"/>
    <col min="4" max="4" width="45.7109375" bestFit="1" customWidth="1"/>
  </cols>
  <sheetData>
    <row r="2" spans="2:4" x14ac:dyDescent="0.25">
      <c r="B2" s="23" t="s">
        <v>141</v>
      </c>
      <c r="C2" s="23" t="s">
        <v>143</v>
      </c>
      <c r="D2" s="23" t="s">
        <v>142</v>
      </c>
    </row>
    <row r="3" spans="2:4" ht="405" x14ac:dyDescent="0.25">
      <c r="B3" s="24" t="s">
        <v>168</v>
      </c>
      <c r="C3" s="25" t="s">
        <v>169</v>
      </c>
      <c r="D3" s="26" t="s">
        <v>170</v>
      </c>
    </row>
    <row r="4" spans="2:4" x14ac:dyDescent="0.25">
      <c r="B4" s="27"/>
      <c r="D4" s="28"/>
    </row>
    <row r="5" spans="2:4" x14ac:dyDescent="0.25">
      <c r="B5" s="27"/>
      <c r="D5" s="28"/>
    </row>
    <row r="6" spans="2:4" x14ac:dyDescent="0.25">
      <c r="B6" s="29" t="s">
        <v>171</v>
      </c>
      <c r="D6" s="28"/>
    </row>
    <row r="7" spans="2:4" ht="300" x14ac:dyDescent="0.25">
      <c r="B7" s="30" t="s">
        <v>172</v>
      </c>
      <c r="C7" s="31"/>
      <c r="D7" s="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1" ma:contentTypeDescription="Crear nuevo documento." ma:contentTypeScope="" ma:versionID="d87e634b990eab7ec5eb4e9067638262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2fabc5e47a48fbd60c45b275061fa96f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E50518-8EAF-4B27-898B-6D62B2B12C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76F4E4-4AE5-4F80-9850-1F93E233F88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59C8174-10C1-467E-A325-221FC5FAA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608f37-8515-447a-862c-d324cbd4f911"/>
    <ds:schemaRef ds:uri="e409e05d-d6c9-421a-a6c6-bf71584c3d3d"/>
    <ds:schemaRef ds:uri="fdbafe5c-a4c4-4757-a646-b7ae03754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E41859D-2DEA-4FD3-90C8-E9324C410C64}">
  <ds:schemaRefs>
    <ds:schemaRef ds:uri="http://schemas.microsoft.com/office/2006/metadata/properties"/>
    <ds:schemaRef ds:uri="http://schemas.microsoft.com/office/infopath/2007/PartnerControls"/>
    <ds:schemaRef ds:uri="fdbafe5c-a4c4-4757-a646-b7ae03754418"/>
    <ds:schemaRef ds:uri="73608f37-8515-447a-862c-d324cbd4f9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COSTO.julio.2023</vt:lpstr>
      <vt:lpstr>Desc.ANS.julio_2023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victimas;jaime.pacheco@unidadvictimas.gov.co</dc:creator>
  <cp:lastModifiedBy>Eleana Maritza Quintero Gonzalez</cp:lastModifiedBy>
  <dcterms:created xsi:type="dcterms:W3CDTF">2021-12-04T14:22:05Z</dcterms:created>
  <dcterms:modified xsi:type="dcterms:W3CDTF">2023-09-25T19:53:24Z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</Properties>
</file>