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vivia\Documents\YVCE\IDPYBA\ASEO 2026\"/>
    </mc:Choice>
  </mc:AlternateContent>
  <xr:revisionPtr revIDLastSave="1" documentId="13_ncr:1_{0E7967D4-6BD0-4E65-9CA1-ACA2334792E4}" xr6:coauthVersionLast="47" xr6:coauthVersionMax="47" xr10:uidLastSave="{C2394587-2335-4B7C-8942-CDA331824BCB}"/>
  <bookViews>
    <workbookView xWindow="9470" yWindow="20" windowWidth="9740" windowHeight="9770" tabRatio="689" firstSheet="6" xr2:uid="{50D20A7C-89FD-4506-BCCE-B4E844921B38}"/>
  </bookViews>
  <sheets>
    <sheet name="Resumen-CSV" sheetId="1" r:id="rId1"/>
    <sheet name="Dist Bien x Sede" sheetId="4" r:id="rId2"/>
    <sheet name="Dist Presup" sheetId="6" r:id="rId3"/>
    <sheet name="Personal" sheetId="8" r:id="rId4"/>
    <sheet name="M" sheetId="9" state="hidden" r:id="rId5"/>
    <sheet name="Bienes" sheetId="10" r:id="rId6"/>
    <sheet name="CDP " sheetId="11" r:id="rId7"/>
  </sheets>
  <externalReferences>
    <externalReference r:id="rId8"/>
    <externalReference r:id="rId9"/>
  </externalReferences>
  <definedNames>
    <definedName name="_xlnm._FilterDatabase" localSheetId="5" hidden="1">Bienes!$A$4:$L$90</definedName>
    <definedName name="_xlnm._FilterDatabase" localSheetId="1" hidden="1">'Dist Bien x Sede'!$A$2:$G$93</definedName>
    <definedName name="_xlnm._FilterDatabase" localSheetId="2" hidden="1">'Dist Presup'!$A$1:$P$1</definedName>
    <definedName name="_xlnm._FilterDatabase" localSheetId="0" hidden="1">'Resumen-CSV'!#REF!</definedName>
    <definedName name="PersonalTC">[1]Listas!$H$2:$H$11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1" l="1"/>
  <c r="E9" i="11"/>
  <c r="E7" i="11"/>
  <c r="F6" i="11"/>
  <c r="E6" i="11"/>
  <c r="D3" i="11"/>
  <c r="I2" i="6"/>
  <c r="H3" i="1"/>
  <c r="E3" i="11"/>
  <c r="D9" i="11"/>
  <c r="H5" i="6" l="1"/>
  <c r="H4" i="6"/>
  <c r="H3" i="6"/>
  <c r="H2" i="6"/>
  <c r="J2" i="6" l="1"/>
  <c r="J4" i="6"/>
  <c r="O3" i="4"/>
  <c r="Q4" i="4"/>
  <c r="Q5" i="4"/>
  <c r="Q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3" i="4"/>
  <c r="O4" i="4"/>
  <c r="O5" i="4"/>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M4" i="4"/>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3" i="4"/>
  <c r="C3" i="4" s="1"/>
  <c r="G3" i="4" s="1"/>
  <c r="G11" i="8" l="1"/>
  <c r="H10" i="8"/>
  <c r="I10" i="8"/>
  <c r="J10" i="8"/>
  <c r="G10" i="8"/>
  <c r="C32" i="6" l="1"/>
  <c r="C31" i="6"/>
  <c r="C5" i="4" l="1"/>
  <c r="G5" i="4" s="1"/>
  <c r="C6" i="4"/>
  <c r="G6" i="4" s="1"/>
  <c r="C7" i="4"/>
  <c r="G7" i="4" s="1"/>
  <c r="C8" i="4"/>
  <c r="G8" i="4" s="1"/>
  <c r="C9" i="4"/>
  <c r="G9" i="4" s="1"/>
  <c r="C10" i="4"/>
  <c r="G10" i="4" s="1"/>
  <c r="C11" i="4"/>
  <c r="G11" i="4" s="1"/>
  <c r="C12" i="4"/>
  <c r="G12" i="4" s="1"/>
  <c r="C13" i="4"/>
  <c r="G13" i="4" s="1"/>
  <c r="C14" i="4"/>
  <c r="G14" i="4" s="1"/>
  <c r="C15" i="4"/>
  <c r="G15" i="4" s="1"/>
  <c r="C17" i="4"/>
  <c r="G17" i="4" s="1"/>
  <c r="C18" i="4"/>
  <c r="G18" i="4" s="1"/>
  <c r="C19" i="4"/>
  <c r="G19" i="4" s="1"/>
  <c r="C20" i="4"/>
  <c r="G20" i="4" s="1"/>
  <c r="C21" i="4"/>
  <c r="G21" i="4" s="1"/>
  <c r="C22" i="4"/>
  <c r="G22" i="4" s="1"/>
  <c r="C23" i="4"/>
  <c r="G23" i="4" s="1"/>
  <c r="C24" i="4"/>
  <c r="G24" i="4" s="1"/>
  <c r="C25" i="4"/>
  <c r="G25" i="4" s="1"/>
  <c r="C26" i="4"/>
  <c r="G26" i="4" s="1"/>
  <c r="C27" i="4"/>
  <c r="G27" i="4" s="1"/>
  <c r="C30" i="4"/>
  <c r="G30" i="4" s="1"/>
  <c r="C31" i="4"/>
  <c r="G31" i="4" s="1"/>
  <c r="C32" i="4"/>
  <c r="G32" i="4" s="1"/>
  <c r="C33" i="4"/>
  <c r="G33" i="4" s="1"/>
  <c r="C34" i="4"/>
  <c r="G34" i="4" s="1"/>
  <c r="C35" i="4"/>
  <c r="G35" i="4" s="1"/>
  <c r="C36" i="4"/>
  <c r="G36" i="4" s="1"/>
  <c r="C37" i="4"/>
  <c r="G37" i="4" s="1"/>
  <c r="C38" i="4"/>
  <c r="G38" i="4" s="1"/>
  <c r="C39" i="4"/>
  <c r="G39" i="4" s="1"/>
  <c r="C41" i="4"/>
  <c r="G41" i="4" s="1"/>
  <c r="C42" i="4"/>
  <c r="G42" i="4" s="1"/>
  <c r="C43" i="4"/>
  <c r="G43" i="4" s="1"/>
  <c r="C44" i="4"/>
  <c r="G44" i="4" s="1"/>
  <c r="C45" i="4"/>
  <c r="G45" i="4" s="1"/>
  <c r="C46" i="4"/>
  <c r="G46" i="4" s="1"/>
  <c r="C47" i="4"/>
  <c r="G47" i="4" s="1"/>
  <c r="C48" i="4"/>
  <c r="G48" i="4" s="1"/>
  <c r="C49" i="4"/>
  <c r="G49" i="4" s="1"/>
  <c r="C50" i="4"/>
  <c r="G50" i="4" s="1"/>
  <c r="C51" i="4"/>
  <c r="G51" i="4" s="1"/>
  <c r="C53" i="4"/>
  <c r="G53" i="4" s="1"/>
  <c r="C54" i="4"/>
  <c r="G54" i="4" s="1"/>
  <c r="C55" i="4"/>
  <c r="G55" i="4" s="1"/>
  <c r="C56" i="4"/>
  <c r="G56" i="4" s="1"/>
  <c r="C57" i="4"/>
  <c r="G57" i="4" s="1"/>
  <c r="C58" i="4"/>
  <c r="G58" i="4" s="1"/>
  <c r="C59" i="4"/>
  <c r="G59" i="4" s="1"/>
  <c r="C60" i="4"/>
  <c r="G60" i="4" s="1"/>
  <c r="C61" i="4"/>
  <c r="G61" i="4" s="1"/>
  <c r="C62" i="4"/>
  <c r="G62" i="4" s="1"/>
  <c r="C63" i="4"/>
  <c r="G63"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C85" i="4"/>
  <c r="G85" i="4" s="1"/>
  <c r="C86" i="4"/>
  <c r="G86" i="4" s="1"/>
  <c r="C87" i="4"/>
  <c r="G87" i="4" s="1"/>
  <c r="C4" i="4"/>
  <c r="G4" i="4" s="1"/>
  <c r="C16" i="4"/>
  <c r="G16" i="4" s="1"/>
  <c r="C28" i="4"/>
  <c r="G28" i="4" s="1"/>
  <c r="C29" i="4"/>
  <c r="G29" i="4" s="1"/>
  <c r="C40" i="4"/>
  <c r="G40" i="4" s="1"/>
  <c r="C52" i="4"/>
  <c r="G52" i="4" s="1"/>
  <c r="C64" i="4"/>
  <c r="G64" i="4" s="1"/>
  <c r="C88" i="4"/>
  <c r="G88" i="4" s="1"/>
  <c r="G89" i="4" l="1"/>
  <c r="F273" i="9"/>
  <c r="F74" i="4" l="1"/>
  <c r="F73" i="4"/>
  <c r="F24" i="4" l="1"/>
  <c r="F11" i="4"/>
  <c r="H283" i="9" l="1"/>
  <c r="F282" i="9"/>
  <c r="F281" i="9"/>
  <c r="F280" i="9"/>
  <c r="F279" i="9"/>
  <c r="F278" i="9"/>
  <c r="F277" i="9"/>
  <c r="F276" i="9"/>
  <c r="F275" i="9"/>
  <c r="F274" i="9"/>
  <c r="F272" i="9"/>
  <c r="F271" i="9"/>
  <c r="F270" i="9"/>
  <c r="F269" i="9"/>
  <c r="F268" i="9"/>
  <c r="F267" i="9"/>
  <c r="F266" i="9"/>
  <c r="F265" i="9"/>
  <c r="F264" i="9"/>
  <c r="F263" i="9"/>
  <c r="F262" i="9"/>
  <c r="F261" i="9"/>
  <c r="F260" i="9"/>
  <c r="F259" i="9"/>
  <c r="F258" i="9"/>
  <c r="F257" i="9"/>
  <c r="F256" i="9"/>
  <c r="F255" i="9"/>
  <c r="F254" i="9"/>
  <c r="F252" i="9"/>
  <c r="F251" i="9"/>
  <c r="F250" i="9"/>
  <c r="F249" i="9"/>
  <c r="F248" i="9"/>
  <c r="F247" i="9"/>
  <c r="F246" i="9"/>
  <c r="F245" i="9"/>
  <c r="F244"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J3" i="6" l="1"/>
  <c r="J5" i="6"/>
  <c r="F76" i="4"/>
  <c r="F4" i="4"/>
  <c r="F5" i="4"/>
  <c r="F6" i="4"/>
  <c r="F7" i="4"/>
  <c r="F8" i="4"/>
  <c r="F9" i="4"/>
  <c r="F10" i="4"/>
  <c r="F12" i="4"/>
  <c r="F13" i="4"/>
  <c r="F14" i="4"/>
  <c r="F15" i="4"/>
  <c r="F16" i="4"/>
  <c r="F17" i="4"/>
  <c r="F18" i="4"/>
  <c r="F19" i="4"/>
  <c r="F20" i="4"/>
  <c r="F21" i="4"/>
  <c r="F22" i="4"/>
  <c r="F23"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5" i="4"/>
  <c r="F77" i="4"/>
  <c r="F78" i="4"/>
  <c r="F79" i="4"/>
  <c r="F80" i="4"/>
  <c r="F81" i="4"/>
  <c r="F82" i="4"/>
  <c r="F83" i="4"/>
  <c r="F84" i="4"/>
  <c r="F85" i="4"/>
  <c r="F86" i="4"/>
  <c r="F87" i="4"/>
  <c r="F88" i="4"/>
  <c r="J6" i="6" l="1"/>
  <c r="E6" i="6" l="1"/>
  <c r="H6" i="6" l="1"/>
  <c r="O90" i="4" l="1"/>
  <c r="F3" i="4"/>
  <c r="K4" i="6" l="1"/>
  <c r="L4" i="6" s="1"/>
  <c r="M4" i="6" s="1"/>
  <c r="Q90" i="4"/>
  <c r="K5" i="6" s="1"/>
  <c r="L5" i="6" s="1"/>
  <c r="M5" i="6" s="1"/>
  <c r="K90" i="4"/>
  <c r="M90" i="4"/>
  <c r="F89" i="4"/>
  <c r="O5" i="6" l="1"/>
  <c r="P5" i="6" s="1"/>
  <c r="N5" i="6"/>
  <c r="K3" i="6"/>
  <c r="L3" i="6" s="1"/>
  <c r="M3" i="6" s="1"/>
  <c r="K91" i="4"/>
  <c r="K2" i="6"/>
  <c r="L2" i="6" s="1"/>
  <c r="M2" i="6" s="1"/>
  <c r="O4" i="6"/>
  <c r="N4" i="6"/>
  <c r="P4" i="6"/>
  <c r="N2" i="6" l="1"/>
  <c r="P2" i="6" s="1"/>
  <c r="M6" i="6"/>
  <c r="O2" i="6"/>
  <c r="O3" i="6"/>
  <c r="N3" i="6"/>
  <c r="P3" i="6" s="1"/>
  <c r="C12" i="6" s="1"/>
  <c r="O6" i="6"/>
  <c r="K6" i="6"/>
  <c r="N6" i="6" l="1"/>
  <c r="C11" i="6"/>
  <c r="L6" i="6"/>
  <c r="L8" i="6" s="1"/>
  <c r="P6" i="6" l="1"/>
  <c r="C13" i="6" l="1"/>
</calcChain>
</file>

<file path=xl/sharedStrings.xml><?xml version="1.0" encoding="utf-8"?>
<sst xmlns="http://schemas.openxmlformats.org/spreadsheetml/2006/main" count="1922" uniqueCount="831">
  <si>
    <t>RESUMEN DE COTIZACIÓN</t>
  </si>
  <si>
    <t>Versión: 10 ---- 23/01/2026</t>
  </si>
  <si>
    <t xml:space="preserve">Zona de Cobertura: </t>
  </si>
  <si>
    <t>Segmento</t>
  </si>
  <si>
    <t>Paquete de Servicios</t>
  </si>
  <si>
    <t>Valores</t>
  </si>
  <si>
    <t>Item</t>
  </si>
  <si>
    <t>Categoría</t>
  </si>
  <si>
    <t>Servicio</t>
  </si>
  <si>
    <t>Característica 1</t>
  </si>
  <si>
    <t>Disponibilidad</t>
  </si>
  <si>
    <t>Cantidad</t>
  </si>
  <si>
    <t>Unidad</t>
  </si>
  <si>
    <t>Vigencia / Unidad</t>
  </si>
  <si>
    <t>Valor unitario</t>
  </si>
  <si>
    <t>Precio Máximo</t>
  </si>
  <si>
    <t>Valor Mensual / Valor X Unidad</t>
  </si>
  <si>
    <t>Recargo por Trabajo nocturno, extra, dominical y festivo</t>
  </si>
  <si>
    <t>Recargo por dotación especial</t>
  </si>
  <si>
    <t>Valor Total</t>
  </si>
  <si>
    <t>NomCoupa</t>
  </si>
  <si>
    <t>Servicio de Personal</t>
  </si>
  <si>
    <t>Operario de aseo y cafetería</t>
  </si>
  <si>
    <t>Tiempo Completo</t>
  </si>
  <si>
    <t>Mes</t>
  </si>
  <si>
    <t>Operario de aseo y cafetería Tiempo Completo - 3</t>
  </si>
  <si>
    <t>Operario de mantenimiento</t>
  </si>
  <si>
    <t>Operario de mantenimiento Tiempo Completo - 1</t>
  </si>
  <si>
    <t>Operario auxiliar</t>
  </si>
  <si>
    <t>Operario auxiliar Tiempo Completo - 18</t>
  </si>
  <si>
    <t>Hora extra diurna dominical y/o festivo - Perfil 6</t>
  </si>
  <si>
    <t>Hora extra diurna dominical y/o festivo - Perfil 6 Tiempo Completo - 210</t>
  </si>
  <si>
    <t>Coordinador de tiempo completo</t>
  </si>
  <si>
    <t>Coordinador de tiempo completo Tiempo Completo - 1</t>
  </si>
  <si>
    <t>Hora extra diurna dominical y/o festivo - Perfil 7</t>
  </si>
  <si>
    <t>Hora extra diurna dominical y/o festivo - Perfil 7 Tiempo Completo - 23</t>
  </si>
  <si>
    <t>Operario de aseo y cafetería Tiempo Completo - 1</t>
  </si>
  <si>
    <t>Bienes de Aseo y Cafetería</t>
  </si>
  <si>
    <t>Jabón para loza 1 (Compra)</t>
  </si>
  <si>
    <t>Und</t>
  </si>
  <si>
    <t>Jabón para loza 1 (Compra)  - 17</t>
  </si>
  <si>
    <t>Jabón para loza 4 (Compra)</t>
  </si>
  <si>
    <t>Jabón para loza 4 (Compra)  - 16</t>
  </si>
  <si>
    <t>Jabón en barra (Compra)</t>
  </si>
  <si>
    <t>Jabón en barra (Compra)  - 2</t>
  </si>
  <si>
    <t>Jabón de dispensador para manos 3 (Compra)</t>
  </si>
  <si>
    <t>Jabón de dispensador para manos 3 (Compra)  - 12</t>
  </si>
  <si>
    <t>Limpiador multiusos 1 (Compra)</t>
  </si>
  <si>
    <t>Limpiador multiusos 1 (Compra)  - 24</t>
  </si>
  <si>
    <t>Detergente biodegradable multiusos en polvo (Compra)</t>
  </si>
  <si>
    <t>Detergente biodegradable multiusos en polvo (Compra)  - 40</t>
  </si>
  <si>
    <t>Desinfectante de alto nivel de desinfección para uso hospitalario (Compra)</t>
  </si>
  <si>
    <t>Desinfectante de alto nivel de desinfección para uso hospitalario (Compra)  - 15</t>
  </si>
  <si>
    <t>Líquido para limpiar vidrios 1 (Compra)</t>
  </si>
  <si>
    <t>Líquido para limpiar vidrios 1 (Compra)  - 4</t>
  </si>
  <si>
    <t>Blanqueador o hipoclorito 1 (Compra)</t>
  </si>
  <si>
    <t>Blanqueador o hipoclorito 1 (Compra)  - 46</t>
  </si>
  <si>
    <t>Alcohol industrial 1 (Compra)</t>
  </si>
  <si>
    <t>Alcohol industrial 1 (Compra)  - 5</t>
  </si>
  <si>
    <t>Creolina 2 (Compra)</t>
  </si>
  <si>
    <t>Creolina 2 (Compra)  - 11</t>
  </si>
  <si>
    <t>Cera polimérica (Compra)</t>
  </si>
  <si>
    <t>Cera polimérica (Compra)  - 2</t>
  </si>
  <si>
    <t>Sellante para pisos (Compra)</t>
  </si>
  <si>
    <t>Sellante para pisos (Compra)  - 2</t>
  </si>
  <si>
    <t>Removedor de cera (Compra)</t>
  </si>
  <si>
    <t>Removedor de cera (Compra)  - 6</t>
  </si>
  <si>
    <t>Ambientador 1 (Compra)</t>
  </si>
  <si>
    <t>Ambientador 1 (Compra)  - 5</t>
  </si>
  <si>
    <t>Ambientador 2 (Compra)</t>
  </si>
  <si>
    <t>Ambientador 2 (Compra)  - 12</t>
  </si>
  <si>
    <t>Insecticida 1 (Compra)</t>
  </si>
  <si>
    <t>Insecticida 1 (Compra)  - 3</t>
  </si>
  <si>
    <t>Insecticida 2 (Compra)</t>
  </si>
  <si>
    <t>Insecticida 2 (Compra)  - 3</t>
  </si>
  <si>
    <t>Limpiones 2 (Compra)</t>
  </si>
  <si>
    <t>Limpiones 2 (Compra)  - 19</t>
  </si>
  <si>
    <t>Bayetilla 2 (Compra)</t>
  </si>
  <si>
    <t>Bayetilla 2 (Compra)  - 4</t>
  </si>
  <si>
    <t>Paño absorbente multiusos 1 (Compra)</t>
  </si>
  <si>
    <t>Paño absorbente multiusos 1 (Compra)  - 7</t>
  </si>
  <si>
    <t>Esponjilla 1 (Compra)</t>
  </si>
  <si>
    <t>Esponjilla 1 (Compra)  - 18</t>
  </si>
  <si>
    <t>Esponjilla 3 (Compra)</t>
  </si>
  <si>
    <t>Esponjilla 3 (Compra)  - 63</t>
  </si>
  <si>
    <t>Esponjilla 5 (Compra)</t>
  </si>
  <si>
    <t>Esponjilla 5 (Compra)  - 15</t>
  </si>
  <si>
    <t>Escoba 3 (Compra)</t>
  </si>
  <si>
    <t>Escoba 3 (Compra)  - 23</t>
  </si>
  <si>
    <t>Escoba 4 (Compra)</t>
  </si>
  <si>
    <t>Escoba 4 (Compra)  - 21</t>
  </si>
  <si>
    <t>Mango metálico escoba 1 (Compra)</t>
  </si>
  <si>
    <t>Mango metálico escoba 1 (Compra)  - 10</t>
  </si>
  <si>
    <t>Trapero 3 (Compra)</t>
  </si>
  <si>
    <t>Trapero 3 (Compra)  - 47</t>
  </si>
  <si>
    <t>Cepillo para sanitario (churrusco) (Compra)</t>
  </si>
  <si>
    <t>Cepillo para sanitario (churrusco) (Compra)  - 5</t>
  </si>
  <si>
    <t>Pads 3 (Compra)</t>
  </si>
  <si>
    <t>Pads 3 (Compra)  - 1</t>
  </si>
  <si>
    <t>Pads 4 (Compra)</t>
  </si>
  <si>
    <t>Pads 4 (Compra)  - 1</t>
  </si>
  <si>
    <t>Bolsas plásticas 1 (Compra)</t>
  </si>
  <si>
    <t>Bolsas plásticas 1 (Compra)  - 37</t>
  </si>
  <si>
    <t>Bolsas plásticas 3 (Compra)</t>
  </si>
  <si>
    <t>Bolsas plásticas 3 (Compra)  - 37</t>
  </si>
  <si>
    <t>Bolsas plásticas 4 (Compra)</t>
  </si>
  <si>
    <t>Bolsas plásticas 4 (Compra)  - 20</t>
  </si>
  <si>
    <t>Bolsas plásticas 8 (Compra)</t>
  </si>
  <si>
    <t>Bolsas plásticas 8 (Compra)  - 29</t>
  </si>
  <si>
    <t>Bolsas plásticas 9 (Compra)</t>
  </si>
  <si>
    <t>Bolsas plásticas 9 (Compra)  - 50</t>
  </si>
  <si>
    <t>Bolsas plásticas 10 (Compra)</t>
  </si>
  <si>
    <t>Bolsas plásticas 10 (Compra)  - 15</t>
  </si>
  <si>
    <t>Bolsas plásticas 11 (Compra)</t>
  </si>
  <si>
    <t>Bolsas plásticas 11 (Compra)  - 15</t>
  </si>
  <si>
    <t>Bolsas plásticas 15 (Compra)</t>
  </si>
  <si>
    <t>Bolsas plásticas 15 (Compra)  - 37</t>
  </si>
  <si>
    <t>Bolsas plásticas 16 (Compra)</t>
  </si>
  <si>
    <t>Bolsas plásticas 16 (Compra)  - 37</t>
  </si>
  <si>
    <t>Bolsas plásticas 17 (Compra)</t>
  </si>
  <si>
    <t>Bolsas plásticas 17 (Compra)  - 37</t>
  </si>
  <si>
    <t>Bolsas plásticas 18 (Compra)</t>
  </si>
  <si>
    <t>Bolsas plásticas 18 (Compra)  - 15</t>
  </si>
  <si>
    <t>Bolsas plásticas 21 (Compra)</t>
  </si>
  <si>
    <t>Bolsas plásticas 21 (Compra)  - 15</t>
  </si>
  <si>
    <t>Bolsas plásticas 22 (Compra)</t>
  </si>
  <si>
    <t>Bolsas plásticas 22 (Compra)  - 15</t>
  </si>
  <si>
    <t>Bolsas plásticas 23 (Compra)</t>
  </si>
  <si>
    <t>Bolsas plásticas 23 (Compra)  - 15</t>
  </si>
  <si>
    <t>Bolsas plásticas 24 (Compra)</t>
  </si>
  <si>
    <t>Bolsas plásticas 24 (Compra)  - 50</t>
  </si>
  <si>
    <t>Guantes 1 (Compra)</t>
  </si>
  <si>
    <t>Guantes 1 (Compra)  - 1</t>
  </si>
  <si>
    <t>Guantes 3 (Compra)</t>
  </si>
  <si>
    <t>Guantes 3 (Compra)  - 5</t>
  </si>
  <si>
    <t>Guantes 5 (Compra)</t>
  </si>
  <si>
    <t>Guantes 5 (Compra)  - 25</t>
  </si>
  <si>
    <t>Tapabocas Desechable (Compra)</t>
  </si>
  <si>
    <t>Tapabocas Desechable (Compra)  - 5</t>
  </si>
  <si>
    <t>Papel higiénico 4 (Compra)</t>
  </si>
  <si>
    <t>Papel higiénico 4 (Compra)  - 67</t>
  </si>
  <si>
    <t>Toallas para manos 1 (Compra)</t>
  </si>
  <si>
    <t>Toallas para manos 1 (Compra)  - 22</t>
  </si>
  <si>
    <t>Toallas para manos 3 (Compra)</t>
  </si>
  <si>
    <t>Toallas para manos 3 (Compra)  - 19</t>
  </si>
  <si>
    <t>Toallas para manos 5 (Compra)</t>
  </si>
  <si>
    <t>Toallas para manos 5 (Compra)  - 5</t>
  </si>
  <si>
    <t>Vasos biodegradables 1 (Compra)</t>
  </si>
  <si>
    <t>Vasos biodegradables 1 (Compra)  - 24</t>
  </si>
  <si>
    <t>Vasos biodegradables 3 (Compra)</t>
  </si>
  <si>
    <t>Vasos biodegradables 3 (Compra)  - 8</t>
  </si>
  <si>
    <t>Mezclador 1 (Compra)</t>
  </si>
  <si>
    <t>Mezclador 1 (Compra)  - 6</t>
  </si>
  <si>
    <t>Servilleta papel (Compra)</t>
  </si>
  <si>
    <t>Servilleta papel (Compra)  - 9</t>
  </si>
  <si>
    <t>Filtro para greca 3 (Compra)</t>
  </si>
  <si>
    <t>Filtro para greca 3 (Compra)  - 4</t>
  </si>
  <si>
    <t>Termo para café 2 (Compra)</t>
  </si>
  <si>
    <t>Termo para café 2 (Compra)  - 2</t>
  </si>
  <si>
    <t>Café 1 (Compra)</t>
  </si>
  <si>
    <t>Café 1 (Compra)  - 64</t>
  </si>
  <si>
    <t>Azúcar 2 (Compra)</t>
  </si>
  <si>
    <t>Azúcar 2 (Compra)  - 54</t>
  </si>
  <si>
    <t>Aromática de fruta 2 (Compra)</t>
  </si>
  <si>
    <t>Aromática de fruta 2 (Compra)  - 50</t>
  </si>
  <si>
    <t>Aromática de panela (Compra)</t>
  </si>
  <si>
    <t>Aromática de panela (Compra)  - 75</t>
  </si>
  <si>
    <t>Agua potable 4 (Compra)</t>
  </si>
  <si>
    <t>Agua potable 4 (Compra)  - 53</t>
  </si>
  <si>
    <t>Recogedor de basura 1 (Compra)</t>
  </si>
  <si>
    <t>Recogedor de basura 1 (Compra)  - 9</t>
  </si>
  <si>
    <t>Atomizadores (Compra)</t>
  </si>
  <si>
    <t>Atomizadores (Compra)  - 23</t>
  </si>
  <si>
    <t>Vasos  1 (Compra)</t>
  </si>
  <si>
    <t>Vasos  1 (Compra)  - 3</t>
  </si>
  <si>
    <t>Terno para café (Compra)</t>
  </si>
  <si>
    <t>Terno para café (Compra)  - 4</t>
  </si>
  <si>
    <t>Jarra  (Compra)</t>
  </si>
  <si>
    <t>Jarra  (Compra)  - 1</t>
  </si>
  <si>
    <t>Organizador  porta escobas  (Compra)</t>
  </si>
  <si>
    <t>Organizador  porta escobas  (Compra)  - 2</t>
  </si>
  <si>
    <t>Balde (Compra)</t>
  </si>
  <si>
    <t>Balde (Compra)  - 9</t>
  </si>
  <si>
    <t>Carro exprimidor de trapero 3 (Arrendamiento)</t>
  </si>
  <si>
    <t>Carro exprimidor de trapero 3 (Arrendamiento)  - 4</t>
  </si>
  <si>
    <t>Carro de bebidas (Arrendamiento)</t>
  </si>
  <si>
    <t>Carro de bebidas (Arrendamiento)  - 3</t>
  </si>
  <si>
    <t>Escalera 2 (Arrendamiento)</t>
  </si>
  <si>
    <t>Escalera 2 (Arrendamiento)  - 2</t>
  </si>
  <si>
    <t>Escalera 3 (Arrendamiento)</t>
  </si>
  <si>
    <t>Escalera 3 (Arrendamiento)  - 2</t>
  </si>
  <si>
    <t>Escalera 4 (Arrendamiento)</t>
  </si>
  <si>
    <t>Escalera 4 (Arrendamiento)  - 1</t>
  </si>
  <si>
    <t>Escalera de tipo industrial (Arrendamiento)</t>
  </si>
  <si>
    <t>Escalera de tipo industrial (Arrendamiento)  - 1</t>
  </si>
  <si>
    <t>Mangueras 1 (Arrendamiento)</t>
  </si>
  <si>
    <t>Mangueras 1 (Arrendamiento)  - 15</t>
  </si>
  <si>
    <t>Greca para tintos 1 (Arrendamiento)</t>
  </si>
  <si>
    <t>Greca para tintos 1 (Arrendamiento)  - 2</t>
  </si>
  <si>
    <t>Greca para tintos 3 (Arrendamiento)</t>
  </si>
  <si>
    <t>Greca para tintos 3 (Arrendamiento)  - 2</t>
  </si>
  <si>
    <t>Horno microondas de tipo industrial (Arrendamiento)</t>
  </si>
  <si>
    <t>Horno microondas de tipo industrial (Arrendamiento)  - 7</t>
  </si>
  <si>
    <t>Aspiradora 2 (Arrendamiento)</t>
  </si>
  <si>
    <t>Aspiradora 2 (Arrendamiento)  - 2</t>
  </si>
  <si>
    <t>Lavabrilladora de pisos 2 (Arrendamiento)</t>
  </si>
  <si>
    <t>Lavabrilladora de pisos 2 (Arrendamiento)  - 2</t>
  </si>
  <si>
    <t>Hidrolavadora Industrial (Arrendamiento)</t>
  </si>
  <si>
    <t>Hidrolavadora Industrial (Arrendamiento)  - 2</t>
  </si>
  <si>
    <t>Sopladora de hojas (Arrendamiento)</t>
  </si>
  <si>
    <t>Sopladora de hojas (Arrendamiento)  - 1</t>
  </si>
  <si>
    <t>1. Si requiere agregue o elimine filas</t>
  </si>
  <si>
    <t xml:space="preserve">  - </t>
  </si>
  <si>
    <t>Subtotal</t>
  </si>
  <si>
    <r>
      <rPr>
        <b/>
        <sz val="18"/>
        <color theme="1"/>
        <rFont val="Arial"/>
        <family val="2"/>
      </rPr>
      <t xml:space="preserve">NOTA: para realizar la solicitud de cotización la Entidad Compradora debe cargar en la plantilla de cotización: </t>
    </r>
    <r>
      <rPr>
        <sz val="18"/>
        <color theme="1"/>
        <rFont val="Arial"/>
        <family val="2"/>
      </rPr>
      <t xml:space="preserve">
</t>
    </r>
    <r>
      <rPr>
        <b/>
        <sz val="18"/>
        <color theme="1"/>
        <rFont val="Arial"/>
        <family val="2"/>
      </rPr>
      <t xml:space="preserve">1. Este archivo del Excel </t>
    </r>
    <r>
      <rPr>
        <sz val="18"/>
        <color theme="1"/>
        <rFont val="Arial"/>
        <family val="2"/>
      </rPr>
      <t xml:space="preserve">con todo el detalle de las especificaciones del servicio. Este archivo se carga como un anexo en la sección "Anexos" de la plantilla. 
</t>
    </r>
    <r>
      <rPr>
        <b/>
        <sz val="18"/>
        <color theme="1"/>
        <rFont val="Arial"/>
        <family val="2"/>
      </rPr>
      <t>2. Los ítems que requiere</t>
    </r>
    <r>
      <rPr>
        <sz val="18"/>
        <color theme="1"/>
        <rFont val="Arial"/>
        <family val="2"/>
      </rPr>
      <t xml:space="preserve"> y que se generan en la plantilla creando el archivo CSV al seleccionar el botón "Generar Solicitud" de esta pestaña. Los ítems deben cargarse en la plantilla en la sección "Artículos y lotes" seleccionando "agregar nuevo" y luego "agregar desde CSV". </t>
    </r>
  </si>
  <si>
    <t>% AIU</t>
  </si>
  <si>
    <t>IVA</t>
  </si>
  <si>
    <t>Total</t>
  </si>
  <si>
    <t>No.</t>
  </si>
  <si>
    <t>Bien</t>
  </si>
  <si>
    <t>Cantidad Mensual</t>
  </si>
  <si>
    <t>Precio máximo</t>
  </si>
  <si>
    <t>Total precio clausula 10</t>
  </si>
  <si>
    <t>SUMA SEDES</t>
  </si>
  <si>
    <t>Sede 1</t>
  </si>
  <si>
    <t>PRECIO SEDE 1</t>
  </si>
  <si>
    <t>Sede 2</t>
  </si>
  <si>
    <t>PRECIO SEDE 2</t>
  </si>
  <si>
    <t>Sede 3</t>
  </si>
  <si>
    <t>PRECIO SEDE 3</t>
  </si>
  <si>
    <t>Sede 4</t>
  </si>
  <si>
    <t>PRECIO SEDE 24</t>
  </si>
  <si>
    <t xml:space="preserve">TOTAL </t>
  </si>
  <si>
    <t>RECURSOS</t>
  </si>
  <si>
    <t>META-PROYECTO</t>
  </si>
  <si>
    <t>RUBRO</t>
  </si>
  <si>
    <t>Cantidad Personal</t>
  </si>
  <si>
    <t>Meses</t>
  </si>
  <si>
    <t>Valor Unitario Personal</t>
  </si>
  <si>
    <t>Valor Servicio Personal  mensual</t>
  </si>
  <si>
    <t xml:space="preserve">Horas extras mesuales aprox </t>
  </si>
  <si>
    <t>Valor Servicio Personal  10 meses</t>
  </si>
  <si>
    <t>Valor Bienes mensual</t>
  </si>
  <si>
    <t>Valor Bienes 10 meses</t>
  </si>
  <si>
    <t>Subtotal personal + bienes</t>
  </si>
  <si>
    <t>AIU</t>
  </si>
  <si>
    <t>TOTAL</t>
  </si>
  <si>
    <t xml:space="preserve">Sede 1 </t>
  </si>
  <si>
    <t xml:space="preserve">INVERSIÓN </t>
  </si>
  <si>
    <t xml:space="preserve">Proyecto de inversión Fauna </t>
  </si>
  <si>
    <t xml:space="preserve">FUNCIONAMIENTO </t>
  </si>
  <si>
    <t>N/A</t>
  </si>
  <si>
    <t xml:space="preserve">Recursos requeridos </t>
  </si>
  <si>
    <t>PROYECTO DE INVERSIÓN FAUNA</t>
  </si>
  <si>
    <t>FUNCIONAMIENTO</t>
  </si>
  <si>
    <t>TOTAL EVENTO DE COTIZACIÓN</t>
  </si>
  <si>
    <t>HORAS EXTRAS PERSONAL UCA</t>
  </si>
  <si>
    <r>
      <t xml:space="preserve">18 Operarios: Grupo divido en 2 (9 operarios por grupo), los grupos se rotaran por fin de semana para prestar el servicio los domingos y festivos en horario de 7 a 11 a.m </t>
    </r>
    <r>
      <rPr>
        <b/>
        <sz val="8"/>
        <color theme="1"/>
        <rFont val="Aptos Narrow"/>
        <family val="2"/>
        <scheme val="minor"/>
      </rPr>
      <t>(aproximadamente 210 horas mensuales promedio)</t>
    </r>
    <r>
      <rPr>
        <sz val="8"/>
        <color theme="1"/>
        <rFont val="Aptos Narrow"/>
        <family val="2"/>
        <scheme val="minor"/>
      </rPr>
      <t xml:space="preserve">
1 supervisora:  Trabajará domingos (15) de 7 a 11 </t>
    </r>
    <r>
      <rPr>
        <b/>
        <sz val="8"/>
        <color theme="1"/>
        <rFont val="Aptos Narrow"/>
        <family val="2"/>
        <scheme val="minor"/>
      </rPr>
      <t xml:space="preserve"> (aproximadamente 23 horas mensuales promedio)</t>
    </r>
  </si>
  <si>
    <t>Agosto (operarios) dominicales y festivos 4 horas</t>
  </si>
  <si>
    <t>Agosto supervisora dominical 4 horas</t>
  </si>
  <si>
    <t>Septiembre (operarios) dominicales y festivos 4 horas</t>
  </si>
  <si>
    <t>Septiembre supervisora dominical 4 horas</t>
  </si>
  <si>
    <t>Octubre (operarios) dominicales y festivos 4 horas</t>
  </si>
  <si>
    <t>Octubre supervisora dominical 4 horas</t>
  </si>
  <si>
    <t>Noviembre (operarios) dominicales y festivos 4 horas</t>
  </si>
  <si>
    <t>Noviembre supervisora dominical 4 horas</t>
  </si>
  <si>
    <t>Diciembre (operarios) dominicales y festivos 4 horas</t>
  </si>
  <si>
    <t>Diciembre supervisora dominical 4 horas</t>
  </si>
  <si>
    <t>Enero (operarios) dominicales y festivos 4 horas</t>
  </si>
  <si>
    <t>Enero supervisora dominical 4 horas</t>
  </si>
  <si>
    <t xml:space="preserve">Total horas Extras dominicales y festivos operarios </t>
  </si>
  <si>
    <t>Total hora extra dominical supervisora</t>
  </si>
  <si>
    <t>Perfil del operario que requiere la sede</t>
  </si>
  <si>
    <t xml:space="preserve">Total requerido </t>
  </si>
  <si>
    <t>Días de trabajo</t>
  </si>
  <si>
    <t>Horario</t>
  </si>
  <si>
    <t>Observaciones</t>
  </si>
  <si>
    <t xml:space="preserve">Sede 1
Unidad de Cuidado Animal </t>
  </si>
  <si>
    <t>Sede 2
IDPYBA (Sede Administrativa)</t>
  </si>
  <si>
    <t>Sede 3
Archivo</t>
  </si>
  <si>
    <t>Sede 4
Club Animalista</t>
  </si>
  <si>
    <t xml:space="preserve">Lunes a Sábado </t>
  </si>
  <si>
    <t>7:00 am a 4:00 pm (incluida 1 hora de almuerzo)</t>
  </si>
  <si>
    <t>Lunes a viernes de 7:00 am - 4:00 pm  (con una hora de almuerzo) y  sábados de 7:00 am - 11:00 am, SIN EXCEDER LAS 44 HORAS SEMANALES. ARL Riesgo III</t>
  </si>
  <si>
    <t>Lunes a viernes de 7:00 am - 4:00 pm (con una hora de almuerzo) y  sábados de 7:00 am - 11:00 am, SIN EXCEDER LAS 44 HORAS SEMANALES. ARL Riesgo III</t>
  </si>
  <si>
    <t>Domingo a domingo</t>
  </si>
  <si>
    <t xml:space="preserve">De lunes a viernes de 7:00 am a 4:00 pm. (con una hoa de almuerzo), y se dividira el grupo en 2 para prestar el servicio los fines de semana (9 operarios por grupo), los grupos se rotaran cada fin de semana para prestar el servicio los domingos y festivos en horario de 7 a 11 a.m. 
Deberá garantizarse un día de compensatorio entre semana posterior a la semana en que el operarios laboró de domingo a domingo, previa concertación con la coordinadora, de acuerdo con las necesidades de la sede/SE APROBARAN HORAS EXTRA.El personal debe ser afiliado a riesgo ARL nivel III, </t>
  </si>
  <si>
    <t xml:space="preserve">Domingo a Domingo </t>
  </si>
  <si>
    <t>De lunes a viernes de 7:00 am a 4:00 pm. (con una hora de almuerzo) y sábados de 7 a 11,  trabajará los domigos 7 am a 11 a.m.de acuerdo con las necesidades de la sede. El coordinador deberá rotar por todas las demás sedes en diferentes horarios dentro de su jornada laboral, para lo cual la empresa garantizará el pago de su transporte, dominicales y festivos a que haya lugar, así como los medios necesarios para acceder a las sedes, deberá garantizarse día de descanso entre semana cada quince días, garantizandose su remplazo para el día de descanso./SE APROBARAN HORAS EXTRA.El personal debe ser afiliado a riego ARL nivel III</t>
  </si>
  <si>
    <t>6:00 am a 5:00 pm (incluida 1 hora de almuerzo)</t>
  </si>
  <si>
    <t>Turnos rotativos mensuales así:
Turno 1: 1 operario con horario de Lunes a Jueves de 7:00 am - 5:00 pm y Viernes de 7:00 am a 4:00 pm  (con una hora de almuerzo) (Descansa los sábados del mes)
Turno 2: 2 operarios con horario de Lunes a  Viernes de 6:00 am. a 3:00 pm (con una hora de almuerzo) y sábados en horario de 6 am a 10 am.,previa concertación con la supervisión del contrato de acuerdo con las necesidades del Instituto y SIN EXCEDER LAS 44 HORAS SEMANALES. ARL Riesgo I</t>
  </si>
  <si>
    <t>Operario con horario de Lunes a  Viernes de 6:00 am. a 3:00 pm (con una hora de almuerzo) y sábados en horario de 6 am a 10 am.,previa concertación con la supervisión del contrato de acuerdo con las necesidades del Instituto y SIN EXCEDER LAS 44 HORAS SEMANALES. ARL Riesgo I</t>
  </si>
  <si>
    <r>
      <t xml:space="preserve">18 Operarios: Grupo divido en 2 (9 operarios por grupo), los grupos se rotaran por fin de semana para prestar el servicio los domingos y festivos en horario de 7 a 11 a.m </t>
    </r>
    <r>
      <rPr>
        <b/>
        <sz val="8"/>
        <color theme="1"/>
        <rFont val="Aptos Narrow"/>
        <family val="2"/>
        <scheme val="minor"/>
      </rPr>
      <t>(aproximadamente 210 horas mensuales promedio)</t>
    </r>
    <r>
      <rPr>
        <sz val="8"/>
        <color theme="1"/>
        <rFont val="Aptos Narrow"/>
        <family val="2"/>
        <scheme val="minor"/>
      </rPr>
      <t xml:space="preserve">
1 coordinadora:  Trabajará domingos de 7 a 11 </t>
    </r>
    <r>
      <rPr>
        <b/>
        <sz val="8"/>
        <color theme="1"/>
        <rFont val="Aptos Narrow"/>
        <family val="2"/>
        <scheme val="minor"/>
      </rPr>
      <t xml:space="preserve"> (aproximadamente 23 horas mensuales promedio)</t>
    </r>
  </si>
  <si>
    <t>Detalle Sede</t>
  </si>
  <si>
    <t xml:space="preserve">Especificación </t>
  </si>
  <si>
    <t xml:space="preserve">Presentación </t>
  </si>
  <si>
    <t>Precio unitario</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</si>
  <si>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Debe contener concentraciones de fósforo iguales o inferiores a 0.65% de fósforo (Resolución 0689 de 2016)</t>
  </si>
  <si>
    <t>Líquido, en recipiente plástico con capacidad mínima de 3.785 ml</t>
  </si>
  <si>
    <t>- Con agente(s) tensoactivo(s) con efecto limpiador y desengrasante. 
- Disponible en múltiples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Con etiqueta de amigable con el ambiente
- Debe contener concentraciones de fósforo iguales o inferiores a 0.65% de fósforo (Resolución 0689 de 2016)</t>
  </si>
  <si>
    <t>Crema, en recipiente plástico de mínimo 1000 g</t>
  </si>
  <si>
    <t>-Composición de ácidos grasos de mínimo 50%.
- Debe contener concentraciones de fósforo iguales o inferiores a 0.65% de fósforo (Resolución 0689 de 2016)</t>
  </si>
  <si>
    <t>Barra, unidad con peso mínimo de 250 g en
envoltura individual</t>
  </si>
  <si>
    <t>Jabón en barra azul (Compra)</t>
  </si>
  <si>
    <t>- Todo tipo de uso
- Biodegradable
- No debe contener PVC o Poliestireno expandido u otros plásticos de un solo uso tanto en el envase como en el embalaje.
- Debe contener concentraciones de fósforo iguales o inferiores a 0.65% de fósforo (Resolución 0689 de 2016)</t>
  </si>
  <si>
    <t>Jabón abrasivo (Compra)</t>
  </si>
  <si>
    <t>-Con agente(s) tensoactivo(s) pincipal(es) con efecto limpiador, pulidor y desengrasante
- Con agente activo mínimo del 5%
- Debe contener concentraciones de fósforo iguales o inferiores a 0.65% de fósforo (Resolución 0689 de 2016)</t>
  </si>
  <si>
    <t>En polvo, en tarro de mínimo 500 g</t>
  </si>
  <si>
    <t>Jabón de tocador 1 (Compra)</t>
  </si>
  <si>
    <t xml:space="preserve"> - Elaborado con grasas vegetales
 - Con agente humectante
 - pH modificar entre PH 5,5 a 7
 - Disponible en mínimo (2) dos fragancias
 - Debe estar  correctamente etiquetados bajo los parámetros indicando: nombre comercial del producto, pictogramas de los compuestos peligrosos e instrucciones de uso
- Debe contener concentraciones de fósforo iguales o inferiores a 0.65% de fósforo (Resolución 0689 de 2016)</t>
  </si>
  <si>
    <t>Barra, unidad con peso mínimo de 125 g en envoltura individual</t>
  </si>
  <si>
    <t>Jabón de tocador 2 (Compra)</t>
  </si>
  <si>
    <t>- Jabón de tocador para manos en espuma
- Líquido para manos en bolsa para dispensador spray y con boquilla especial de dispensador
- Tapa tipo válvula, para dispensador, antibacterial y antiséptico 
- Con agente limpiador en una concentración mínima del 6%
- Con agente humectante en una concentración mínima del 3%
- Disponible en múltiples fragancias
- Producto biodegradable basado en ingredientes orgánicos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
- Debe contener concentraciones de fósforo iguales o inferiores a 0.65% de fósforo (Resolución 0689 de 2016)</t>
  </si>
  <si>
    <t>Líquido, en bolsa  con capacidad mínima de 800 ml</t>
  </si>
  <si>
    <t>Jabón de dispensador para manos 1 (Compra)</t>
  </si>
  <si>
    <t>- Con agente limpiador en una concentración mínima del 6%
- Con agente humectante en una concentración mínima del 3%
- pH entre 5,5 a 7
- Disponible en mínimo (2) dos fragancias
- Debe contener concentraciones de fósforo iguales o inferiores a 0.65% de fósforo (Resolución 0689 de 2016)</t>
  </si>
  <si>
    <t>Líquido, en recipiente plástico con dispensador y capacidad mínima de 500 ml</t>
  </si>
  <si>
    <t>Jabón de dispensador para manos 2 (Compra)</t>
  </si>
  <si>
    <t>- Con agente limpiador en una concentración mínima del 6%.
- Con agente antibacterial en una concentración mínima del 0,2%
- Con agente humectante en una concentración mínima del 3%
- pH entre 5,5 a 7
- Disponible en mínimo (2) dos fragancias
- Debe contener concentraciones de fósforo iguales o inferiores a 0.65% de fósforo (Resolución 0689 de 2016)</t>
  </si>
  <si>
    <t>Gel antibacterial para manos (Compra)</t>
  </si>
  <si>
    <t>- Con agente antibacterial en una concentración mínima del 0,2%
- Con agente humectante
- pH entre 5, 5 a 7
- Con fragancia</t>
  </si>
  <si>
    <t>Gel, en recipiente plástico con capacidad mínima de 3.785 ml</t>
  </si>
  <si>
    <t>Dispensador de gel antibacterial para manos (Compra)</t>
  </si>
  <si>
    <t>- Material: Plástico
- Tipo de instalación: De pared
- Incluye Chazos y tornillos
- Con visor para determinar el nivel del líquido
- Con ventanilla en la parte superior para añadir el gel 
- Funcionamiento: Manual</t>
  </si>
  <si>
    <t>Recipiente con capacidad mínima de 500 ml (Unidad)</t>
  </si>
  <si>
    <t>- Con agente(s) tensoactivo(s) principal(es) con efecto limpiador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</si>
  <si>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</si>
  <si>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Limpiador multiusos 2 (Compra)</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</si>
  <si>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</si>
  <si>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 de pistola.</t>
  </si>
  <si>
    <t>Limpiador multiusos 3 (Compra)</t>
  </si>
  <si>
    <t>Líquido, en recipiente plástico de repuesto  con capacidad mínima de 500 ml</t>
  </si>
  <si>
    <t>Limpiador desinfectante para pisos (Compra)</t>
  </si>
  <si>
    <t>- Apariencia: Líquido transparente
- Color y olor: De acuerdo a la fragancia
- Producto biodegradable que no afectas la capa de ozono
- Solubilidad: Total en agua
- PH: 7.5 - 8.5
- Composición: Tensoactivos, espesante, coadyuvante, colorante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t>
  </si>
  <si>
    <t>Líquido, en garrafa  con capacidad mínima de 3.785 ml</t>
  </si>
  <si>
    <t>Líquido desengrasante (Compra)</t>
  </si>
  <si>
    <t xml:space="preserve"> - Con agente(s) tensoactivo(s) principal(es) con efecto limpiador y desengrasante en una concentración mínima del 10%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Debe contener concentraciones de fósforo iguales o inferiores a 0.65% de fósforo (Resolución 0689 de 2016)</t>
  </si>
  <si>
    <t>Crema desengrasante (Compra)</t>
  </si>
  <si>
    <t xml:space="preserve">- Disponible en múltiples fragancias 
- Limpia y desengrasa todos los metales, plásticos, gomas, vidrio, cerámica y madera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o biodegradable
- No debe contener PVC o Poliestireno expandido u otros plásticos de un solo uso tanto en el envase como en el embalaje. </t>
  </si>
  <si>
    <t>Crema, en recipiente reciclable o biodegadable con capacidad mínima de 500 g</t>
  </si>
  <si>
    <t>Detergente multiusos en polvo (Compra)</t>
  </si>
  <si>
    <t xml:space="preserve"> - Con agente tensoactivo de mínimo 60% de biodegradabilidad
  -Con efecto limpiador de mínimo 9%.
 -  El  envase del producto deberá estar correctamente etiquetado bajo los parámetros: nombre comercial del producto, pictogramas de los compuestos peligrosos e instrucciones de uso
- Debe contener concentraciones de fósforo iguales o inferiores a 0.65% de fósforo (Resolución 0689 de 2016)
</t>
  </si>
  <si>
    <t>Polvo, en bolsa plástica o recipiente plástico
con un peso de 1.000 g</t>
  </si>
  <si>
    <t>Limpiador desinfectante para uso general 1 (Compra)</t>
  </si>
  <si>
    <t>- Con agente(s) tensoactivo(s) con efecto antibacterial en una concentración mínima del 0,2%
- Con agente(s) tensoactivo(s) con efecto limpiador y desengrasante en una concentración mínima del 1,5%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</si>
  <si>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Limpiador desinfectante para uso general 2 (Compra)</t>
  </si>
  <si>
    <t>Líquido, en recipiente plástico con capacidad mínima de 500 ml, con atomizador de pistola.</t>
  </si>
  <si>
    <t>Limpiador desinfectante para uso general 3 (Compra)</t>
  </si>
  <si>
    <t>Líquido, en recipiente plástico con capacidad mínima de 500 ml</t>
  </si>
  <si>
    <t xml:space="preserve"> - Con agentes bactericidas, fungicidas, tubercolicidas, esporicidas y virucidas.
 - Sin fragacia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</si>
  <si>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</si>
  <si>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Pastilla desinfectante para sanitario (Compra)</t>
  </si>
  <si>
    <t>- Con agentes bactericidas, fungicidas y virucidas.</t>
  </si>
  <si>
    <t>Unidad con peso mínimo de 45 g</t>
  </si>
  <si>
    <t>- Con agente(s) principal(es) con efecto limpiador y desengrasante en una concentración mínima del 4%
- Disponible mínimo en dos (2) fragancias
 - El envase debe estar  correctamente etiquetados bajo los parámetros establecidos en el sistema globalmente armonizado indicando: nombre comercial del producto, pictogramas de los compuestos peligrosos e instrucciones de uso</t>
  </si>
  <si>
    <t>Líquido para limpiar vidrios 2 (Compra)</t>
  </si>
  <si>
    <t>- Con agente(s) principal(es) con efecto limpiador y desengrasante en una concentración mínima del 4%
- Disponible mínimo en dos (2)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</si>
  <si>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para limpiar vidrios 3 (Compra)</t>
  </si>
  <si>
    <t>Líquido, en recipiente plástico de repuesto con capacidad mínima
de 500 ml</t>
  </si>
  <si>
    <t>- Solución con una concentración mínima del 5%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</si>
  <si>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Blanqueador o hipoclorito 2 (Compra)</t>
  </si>
  <si>
    <t>Líquido, en recipiente plástico con capacidad
mínima de 1.000 ml</t>
  </si>
  <si>
    <t>Blanqueador o hipoclorito 3 (Compra)</t>
  </si>
  <si>
    <t>- Granulado con una concentración mínima del 90%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</si>
  <si>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ganulado, en bolsa plástica de mínimo
1.000 g</t>
  </si>
  <si>
    <t xml:space="preserve"> - Solución acuosa de alcohol etílico desnaturalizado con una concentración mínima de 70%
 - Desnaturalizado</t>
  </si>
  <si>
    <t>Alcohol industrial 2 (Compra)</t>
  </si>
  <si>
    <t>- Solución acuosa de alcohol etílico desnaturalizado con una concentración mínima de 70%
- Desnaturalizado</t>
  </si>
  <si>
    <t>Líquido, en recipiente plástico con capacidad mínima de 1000ml</t>
  </si>
  <si>
    <t>Creolina 1 (Compra)</t>
  </si>
  <si>
    <t>- Solución con una concentración mínima de fenoles de 4%</t>
  </si>
  <si>
    <t>Líquido, en recipiente
plástico con capacidad mínima de 500 ml</t>
  </si>
  <si>
    <t>Líquido para limpiar equipos de oficina 1 (Compra)</t>
  </si>
  <si>
    <t xml:space="preserve"> - Con agente(s) principal(es) con efecto limpiador, desengrasante y desinfectante en una concentración mínima del 4%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</si>
  <si>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t>
  </si>
  <si>
    <t>Líquido para limpiar equipos de oficina 2 (Compra)</t>
  </si>
  <si>
    <t>Líquido, en recipiente plástico con capacidad
mínima de 500 ml</t>
  </si>
  <si>
    <t>Champú para alfombras y tapizados 1 (Compra)</t>
  </si>
  <si>
    <t>- Con agente(s) principal(es) con efecto limpiador en una concentración mínima del 8%
 - El envase debe estar  correctamente etiquetado: nombre comercial del producto, pictogramas de los compuestos peligrosos e instrucciones de uso</t>
  </si>
  <si>
    <t>Champú para alfombras y tapizados 2 (Compra)</t>
  </si>
  <si>
    <t>- Con agente(s) principal(es) con efecto limpiador en una concentración mínima del 8%
- Con agente espumante para la generación de espuma seca
 - El envase debe estar  correctamente etiquetados: nombre comercial del producto, pictogramas de los compuestos peligrosos e instrucciones de uso</t>
  </si>
  <si>
    <t>Lustrador de muebles (Compra)</t>
  </si>
  <si>
    <t xml:space="preserve"> - Con agentes limpiadores y abrillantadores en una concentración mínima del 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</si>
  <si>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200 ml</t>
  </si>
  <si>
    <t>Líquido cubre rasguños para madera (Compra)</t>
  </si>
  <si>
    <t>- Con agentes limpiadores y abrillantadores en una concentración mínima del 5%
- De color oscuro para coayudar a cubrir rasguños en maderas oscuras</t>
  </si>
  <si>
    <t>En recipiente plástico
con capacidad mínima de 200 ml</t>
  </si>
  <si>
    <t>Crema para cuero (Compra)</t>
  </si>
  <si>
    <t xml:space="preserve"> - Con agentes limpiadores y abrillantadores en una concentración mínima del 5% </t>
  </si>
  <si>
    <t>Crema, en recipiente plástico con capacidad
mínima de 200 ml</t>
  </si>
  <si>
    <t>- Polimérica autobrillante.
- Con polímeros acrílicos, nivelantes y plastificantes.
- Neutra (para pisos de todos los colores)
- Contenido mínimo de sólidos del 10%</t>
  </si>
  <si>
    <t>Cera emulsionada Neutra (Compra)</t>
  </si>
  <si>
    <t>- Emulsionada
- Neutra (para pisos de todos los colores)
- Contenido mínimo de sólidos del 5%</t>
  </si>
  <si>
    <t>Cera emulsionada roja (Compra)</t>
  </si>
  <si>
    <t>- Emulsionada
- Roja
- Contenido mínimo de sólidos del 5%
- Antideslizante</t>
  </si>
  <si>
    <t>Cera solvente (Compra)</t>
  </si>
  <si>
    <t>- Solvente
- Contenido mínimo de sólidos del 10%</t>
  </si>
  <si>
    <t>- Polimérico autobrillante.
- Con polímeros acrílicos, nivelantes y plastificantes.
- Contenido mínimo de sólidos del 20%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</si>
  <si>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Mantenedor de pisos (Compra)</t>
  </si>
  <si>
    <t>- Polimérico autobrillante.
- Con polímeros acrílicos, nivelantes y plastificantes.
- Contenido mínimo de sólidos del 8%</t>
  </si>
  <si>
    <t>Líquido, en recipiente
plástico con capacidad mínima de 3.785 ml</t>
  </si>
  <si>
    <t>- Con agente activo alcalino en una concentración mínima del 9%
- pH entre 11 y 14</t>
  </si>
  <si>
    <t>Abrillantador para piso laminado (Compra)</t>
  </si>
  <si>
    <t>- Con agente(s) con efecto limpiador y brillador.</t>
  </si>
  <si>
    <t>Jabón neutro para pisos 1 (Compra)</t>
  </si>
  <si>
    <t xml:space="preserve"> - Jabón multiusos
 - PH Neutro, 
 - No corrosivo ni tóxico
- Debe contener concentraciones de fósforo iguales o inferiores a 0.65% de fósforo (Resolución 0689 de 2016)</t>
  </si>
  <si>
    <t>Jabón neutro para pisos 2 (Compra)</t>
  </si>
  <si>
    <t>- Jabón neutro biodegradable multiusos
- PH Neutro
- No es corrosivo ni tóxico
- Color: Azul claro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no debe contener PVC, Poliestireno expandido u otros plásticos de un solo uso tanto en el envase como en el embalaje.
- Debe contener concentraciones de fósforo iguales o inferiores a 0.65% de fósforo (Resolución 0689 de 2016)</t>
  </si>
  <si>
    <t>Líquido, en cuñete con capacidad de 20 L</t>
  </si>
  <si>
    <t>Varsol  ecológico 1 (Compra)</t>
  </si>
  <si>
    <t>- Solución con agentes desinfectantes, desmanchadores y desengrasantes  en concentración mínima del 15%.
- Biodegradable mínimo en un 95%</t>
  </si>
  <si>
    <t>Líquido, en recipiente plástico con capacidad mínima de 1000 ml</t>
  </si>
  <si>
    <t>Varsol ecológico 2 (Compra)</t>
  </si>
  <si>
    <t>Desmanchador multiusos (Compra)</t>
  </si>
  <si>
    <t>- Con agente(s) tensoactivo(s) con efecto limpiador y desengrasante
- Para superficies de todo tipo.</t>
  </si>
  <si>
    <t>Crema, en bolsa plástica de mínimo 500 g</t>
  </si>
  <si>
    <t>Brillametal en crema (Compra)</t>
  </si>
  <si>
    <t>- Con agentes con efecto limpiador, pulidor y brillador.
- Para todo tipo de metales
 - El  envase del producto deberá estar correctamente etiquetado, indicando: nombre comercial del producto, pictogramas de los compuestos peligrosos e instrucciones de uso</t>
  </si>
  <si>
    <t>En crema de mínimo 70 g</t>
  </si>
  <si>
    <t>Brillametal líquido (Compra)</t>
  </si>
  <si>
    <t>- Con agentes con efecto limpiador, pulidor y brillador.
- Para todo tipo de metales</t>
  </si>
  <si>
    <t>Líquido , en recipiente plástico con capacidad mínima de 200 ml</t>
  </si>
  <si>
    <t>Betún (Compra)</t>
  </si>
  <si>
    <t>- Contenido mínimo de sólidos del 30%
- Color negro
- No debe contener ningún material que sea cancerígeno ( Clasificación 1 y 2a por la IARC), Mutagénico, Tóxico, Contaminante peligroso del aire o que sea agotador de la capa de ozono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</si>
  <si>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Tarro de mínimo 100 g</t>
  </si>
  <si>
    <t>- Solución con alcohol etílico y solventes.
- Con fragancia en una concentración del 1,5%
- En múltiples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</si>
  <si>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Solución con alcohol etílico y solventes.
- Con fragancia en una concentración del 1,5%
- En múltiples fragancias
- libre de CFC
 - Envase correctamente etiquetado bajo los parámetros establecidos indicando: nombre comercial del producto, pictogramas de los compuestos peligrosos e instrucciones de uso.
- Elaborado en material reciclable</t>
  </si>
  <si>
    <t>Líquido, en aerosol seguro para la capa de ozono con capacidad mínima de 400 ml</t>
  </si>
  <si>
    <t>- Para eliminar insectos rastreros.
-  Con acción residual hasta por 4 semanas o de larga duración
- Sin fuertes olores químicos
- Libre de CFC
 - El  envase del producto deberá estar correctamente etiquetado, indicando: nombre comercial del producto, pictogramas de los compuestos peligrosos e instrucciones de uso</t>
  </si>
  <si>
    <t>Líquido, en aerosol seguro para la capa de ozono con capacidad
mínima de 350 ml</t>
  </si>
  <si>
    <t>- Para eliminar insectos voladores
-  Con acción residual hasta por 4 semanas o de larga duración
- Sin fuertes olores químicos
- Libre de CFC
 - El  envase del producto deberá estar correctamente etiquetado, indicando: nombre comercial del producto, pictogramas de los compuestos peligrosos e instrucciones de uso</t>
  </si>
  <si>
    <t>Limpiones 1 (Compra)</t>
  </si>
  <si>
    <t>- En tela de toalla fileteada
- Color blanco sin estampado
- Tamaño mínimo de 45cm de largo por 45cm de ancho.</t>
  </si>
  <si>
    <t>- En tela de toalla fileteada
- Color blanco sin estampado
-Tamaño mínimo de 100 cm de largo por 70 cm de ancho</t>
  </si>
  <si>
    <t>Limpiones 3 (Compra)</t>
  </si>
  <si>
    <t>- En tela fileteada
- Color blanco sin estampado
- Tamaño mínimo de 45 cm de largo por 45 cm de ancho</t>
  </si>
  <si>
    <t>Limpiones 4 (Compra)</t>
  </si>
  <si>
    <t>- En tela fileteada
- Color blanco sin estampado
-Tamaño mínimo de 100 cm de largo por 70 cm de ancho</t>
  </si>
  <si>
    <t>Limpiones 5 (Compra)</t>
  </si>
  <si>
    <t>- En tela tipo galleta fileteada
- Color blanco o beige sin estampado
-Tamaño mínimo de 100 cm de largo por 70 cm de ancho</t>
  </si>
  <si>
    <t>Bayetilla 1 (Compra)</t>
  </si>
  <si>
    <t xml:space="preserve"> - En tela fileteada
 -  100% algodón y fibra natural 
- Color blanco sin estampado
-Tamaño mínimo de 100 cm de largo por 70 cm de ancho</t>
  </si>
  <si>
    <t xml:space="preserve"> - En tela fileteada
 - 100% algodón y fibra natural 
 - Color rojo sin estampado
 -Tamaño mínimo de 100 cm de largo por 70 cm de ancho</t>
  </si>
  <si>
    <t>Toalla en tela blanca para pisos por metro (repuesto de haraganes) (Compra)</t>
  </si>
  <si>
    <t xml:space="preserve"> - Elaborado  en microfibras
 - Color blanco
 - Tamaño mínimo de 100 cm de largo por 70 cm de ancho</t>
  </si>
  <si>
    <t>- Retira el polvo sin dejar residuos ni pelusas
- Antibacterial reutilizable
- Tela con microporos
- Tamaño mínimo de 60 cm de largo por 33 cm de ancho</t>
  </si>
  <si>
    <t>Paquete X 6 unidades</t>
  </si>
  <si>
    <t>Paño absorbente multiusos 2 (Compra)</t>
  </si>
  <si>
    <t>- Retira el polvo sin dejar residuos ni pelusas
- Antibacterial reutilizable
- Tela con microporos
- Tamaño mínimo de 25 cm de largo por 45 cm de ancho</t>
  </si>
  <si>
    <t>Rollo X 40 unidades</t>
  </si>
  <si>
    <t>Estopa (Compra)</t>
  </si>
  <si>
    <t>- Hecha 100% de hilos de algodón blanco peinado.
-Suave al tacto, para lustrar
- No debe contener PVC o Poliestireno expandido u otros plásticos de un solo uso tanto en el envase como en el embalaje.</t>
  </si>
  <si>
    <t>Bolsa de mínimo 400 g</t>
  </si>
  <si>
    <t>- Espuma enmallada
- Tamaño mínimo de 7 cm de largo por 10 cm de ancho</t>
  </si>
  <si>
    <t>Esponjilla 2 (Compra)</t>
  </si>
  <si>
    <t>- Doble uso (material de esponjilla blanda y abrasiva)
- Tamaño mínimo de 7 cm de largo por 10 cm de ancho
- No debe contener PVC o Poliestireno expandido u otros plásticos de un solo uso tanto en el envase como en el embalaje</t>
  </si>
  <si>
    <t>- Abrasiva
- Tamaño mínimo de 9 cm de largo por 12 cm de</t>
  </si>
  <si>
    <t>Esponjilla 4 (Compra)</t>
  </si>
  <si>
    <t>- Elaborada con fibra de acero inoxidable para dar brillo
- Tamaño mínimo de 5 cm de largo por 5 cm de ancho</t>
  </si>
  <si>
    <t>- Elaborada con alambre de acero inoxidable
- Tamaño mínimo de 7 cm de largo por 10 cm de ancho</t>
  </si>
  <si>
    <t>Esponjilla 6 (Compra)</t>
  </si>
  <si>
    <t>- Espuma enmallada
- Tamaño mínimo de 7 cm de largo por 10 cm de ancho
- No debe contener PVC o Poliestireno expandido u otros plásticos de un solo uso tanto en el envase como en el embalaje.</t>
  </si>
  <si>
    <t>Esponjilla 7 (Compra)</t>
  </si>
  <si>
    <t>- Abrasiva
- Tamaño mínimo de 9 cm de largo por 12 cm de ancho
- No debe contener PVC o Poliestireno expandido u otros plásticos de un solo uso tanto en el envase como en el embalaje.</t>
  </si>
  <si>
    <t>Escoba 1 (Compra)</t>
  </si>
  <si>
    <t xml:space="preserve">- Cerdas suaves elaboradas con PET calibre entre 0,3 y 0,4 mm.
- Área de barrido mínima de 25 cm de largo por 8 cm de ancho por 10 cm de alto
- Material de base en plástico con acople tipo rosca
</t>
  </si>
  <si>
    <t>Escoba 2 (Compra)</t>
  </si>
  <si>
    <t xml:space="preserve">- Cerdas duras elaboradas con PET calibre entre 0,4 y 0,6 mm.
- Área de barrido mínima de 25 cm de largo por 8 cm de ancho por 10 cm de alto
- Material de base en plástico con acople tipo rosca
</t>
  </si>
  <si>
    <t xml:space="preserve">- Cerdas suaves elaboradas con PET calibre entre 0,3 y 0,4 mm.
- Área de barrido mínima de 35 cm de largo por 8 cm de ancho por 10 cm de alto
- Material de base en plástico con acople tipo rosca
</t>
  </si>
  <si>
    <t xml:space="preserve">- Cerdas duras elaboradas con PET calibre entre 0,4 y 0,6 mm.
- Área de barrido mínima de 35 cm de largo por 8 cm de ancho por 10 cm de alto
- Material de base en plástico con acople tipo rosca
</t>
  </si>
  <si>
    <t>Escoba 5 (Compra)</t>
  </si>
  <si>
    <t xml:space="preserve">- Cerdas suaves elaboradas con PET calibre entre 0,3 y 0,4 mm.
- Área de barrido mínima de 35 cm de largo por 8 cm de ancho por 10 cm de alto
- Mango de madera proveniente de explotación forestal sostenible certificada ( FSC, PEFC o equivalentes) y/o Mango y Fibra de plástico (reciclado o nuevo) de polipropileno (PP) o polietileno (PE) y/o cabo metálico que no contenga material plastificado
- No debe contener PVC u otros plásticos con cloro. 
- Cabo de madera 140cm elaborada con fibra natural, con soporte para colgar, con capucha plástica protectora que evita que se desprendan las fibras o se deformen
</t>
  </si>
  <si>
    <t xml:space="preserve">- Extensión mínima de 140 cm
 -Acople plástico o rosca para palos de escoba
 </t>
  </si>
  <si>
    <t>Mango madera escoba 1 (Compra)</t>
  </si>
  <si>
    <t>Cepillos 1 (Compra)</t>
  </si>
  <si>
    <t>- Tipo plancha, con mango de plástico
- Cuerpo elaborado en plástico
- Cerdas duras en fibra plástica
- Tamaño mínimo de 15 cm de largo por 5cm de ancho por 6 cm de alto.</t>
  </si>
  <si>
    <t>Cepillos 2 (Compra)</t>
  </si>
  <si>
    <t>- Para pisos
- Cuerpo elaborado en plástico
- Cerdas duras en fibra plástica
- Tamaño mínimo de 23 cm de largo por 6 cm de ancho por 7 cm de alto.
- Mango metálico con una extensión mínima de
140 cm</t>
  </si>
  <si>
    <t>Cepillos 3 (Compra)</t>
  </si>
  <si>
    <t>- Para pisos
- Cuerpo elaborado en plástico
- Cerdas duras en fibra plástica
- Tamaño mínimo de 35 cm de largo por 6 cm de ancho por 7 cm de alto.
- Mango metálico con una extensión mínima de
140 cm</t>
  </si>
  <si>
    <t>Trapero 1 (Compra)</t>
  </si>
  <si>
    <t xml:space="preserve"> - Elaborado con hilaza de algodón natural
 - Mecha con peso mínimo 250 gr y extensión mínima de 32 cm de  largo
 - Material de base en plástico con acople tipo rosca
</t>
  </si>
  <si>
    <t>Trapero 2 (Compra)</t>
  </si>
  <si>
    <t xml:space="preserve">- Elaborado con hilaza de algodón natural
- Mecha con peso mínimo de 350 gr y extensión mínima de 32 cm de largo
- Material de base en plástico con acople tipo rosca
</t>
  </si>
  <si>
    <t>- Elaborado con hilaza de algodón natural
- Mecha con peso mínimo de 435 gr y extensión mínima de 32 cm de largo
- Material de base en plástico con acople tipo rosca</t>
  </si>
  <si>
    <t>Trapero 4 (Compra)</t>
  </si>
  <si>
    <t>- Trapero en hilo encabado o con cabo en madera 
- Mecha con peso mínimo de 400 gr y extensión mínima de 1.40 cm de largo
- Mango de madera proveniente de explotación forestal sostenible certificada ( FSC, PEFC o equivalentes) y/o cabo metálico que no contenga material plastificado
- Fibras en tela , algodón o pabilo de fibra de Rayón. 
- No debe contener PVC o Poliestireno expandido u otros plásticos de un solo uso tanto en el envase como en el embalaje.</t>
  </si>
  <si>
    <t>Mango metálico trapero (Compra)</t>
  </si>
  <si>
    <t xml:space="preserve">- Extensión mínima de 140 cm
- Acople plástico o rosca para palos de escoba
 </t>
  </si>
  <si>
    <t>Mango madera trapero (Compra)</t>
  </si>
  <si>
    <t>- Cerdas duras elaboradas en fibras plásticas
- Extensión mínima de las cerdas es de 2,5 cm
- Base y mango elaborados en plástico
- Mango con longitud mínima de 33 cm</t>
  </si>
  <si>
    <t>Pads 1 (Compra)</t>
  </si>
  <si>
    <t>- Para brillo
- Diámetro mínimo de 16 pulgadas
- Rojo o blanco</t>
  </si>
  <si>
    <t>Pads 2 (Compra)</t>
  </si>
  <si>
    <t>- Para remoción
- Diámetro mínimo de 16 pulgadas
- Café o negro</t>
  </si>
  <si>
    <t>- Para brillo
- Diámetro mínimo de 20 pulgadas
- Rojo o blanco</t>
  </si>
  <si>
    <t>- Para remoción
- Diámetro mínimo de 20 pulgadas
- Café o negro</t>
  </si>
  <si>
    <t>Pads 5 (Compra)</t>
  </si>
  <si>
    <t>- Pad de fibras para máquinas de baja densidad para lavado suave de mantención, remueve marcas, suciedad y derrames. 
- Diámetro: 17" 
- Color: blanco. 
- No debe contener PVC o Poliestireno expandido u otros plásticos de un solo uso tanto en el envase como en el embalaje.</t>
  </si>
  <si>
    <t>Boneth 1 (Compra)</t>
  </si>
  <si>
    <t>- Diámetro mínimo de 16 pulgadas
- Elaborado en hilaza de algodón</t>
  </si>
  <si>
    <t>Boneth 2 (Compra)</t>
  </si>
  <si>
    <t>- Diámetro mínimo de 20 pulgadas
- Elaborado en hilaza de algodón</t>
  </si>
  <si>
    <t>- Elaborada en polietileno de baja densidad
- De color negro
- Calibre de mínimo 1
- Tamaño de 40 cm de ancho por 55 cm de largo</t>
  </si>
  <si>
    <t>Paquete de mínimo 6</t>
  </si>
  <si>
    <t>Bolsas plásticas 2 (Compra)</t>
  </si>
  <si>
    <t>- Elaborada en polietileno de baja densidad
- De color verde
- Calibre de mínimo 1
- Tamaño de 40 cm de ancho por 55 cm de largo</t>
  </si>
  <si>
    <t>- Elaborada en polietileno de baja densidad
- De color blanco
- Calibre de mínimo 1
- Tamaño de 40 cm de ancho por 55 cm de largo</t>
  </si>
  <si>
    <t>- Elaborada en polietileno de baja densidad
- De color rojo
- Calibre de mínimo 1
- Tamaño de 40 cm de ancho por 55 cm de largo
 - Con impresión de aviso de riesgo biológico</t>
  </si>
  <si>
    <t>Bolsas plásticas 5 (Compra)</t>
  </si>
  <si>
    <t>- Elaborada en polietileno de baja densidad
- De color azul
- Calibre de mínimo 1
- Tamaño de 40 cm de ancho por 55 cm de largo</t>
  </si>
  <si>
    <t>Bolsas plásticas 7 (Compra)</t>
  </si>
  <si>
    <t>- Elaborada en polietileno de baja densidad
- De color amarillo
- Calibre de mínimo 1
- Tamaño de 40 cm de ancho por 55 cm de largo</t>
  </si>
  <si>
    <t>- Elaborada en polietileno de baja densidad
- De color negro
-Calibre de mínimo 2
- Tamaño de 60 cm de ancho por 70 cm de largo</t>
  </si>
  <si>
    <t>- Elaborada en polietileno de baja densidad
- De color verde
- Calibre de mínimo 2
- Tamaño de 60 cm de ancho por 70 cm de largo</t>
  </si>
  <si>
    <t>- Elaborada en polietileno de baja densidad
- De color blanco
- Calibre de mínimo 2
- Tamaño de 60 cm de ancho por 70 cm de largo</t>
  </si>
  <si>
    <t>- Elaborada en polietileno de baja densidad
- De color rojo
- Calibre de mínimo 2
- Tamaño de 60 cm de ancho por 70 cm de largo
- Con impresión de aviso de riesgo biológico</t>
  </si>
  <si>
    <t>Bolsas plásticas 12 (Compra)</t>
  </si>
  <si>
    <t xml:space="preserve">- Elaborada en polietileno de baja densidad
- De color azul
- Calibre de mínimo 2
- Tamaño de 60 cm de ancho por 70 cm de largo
</t>
  </si>
  <si>
    <t>Bolsas plásticas 14 (Compra)</t>
  </si>
  <si>
    <t xml:space="preserve">- Elaborada en polietileno de baja densidad
- De color amarillo
- Calibre de mínimo 2
- Tamaño de 60 cm de ancho por 70 cm de largo
</t>
  </si>
  <si>
    <t>- Elaborada en polietileno de baja densidad
- De color negro
- Calibre de mínimo 2
- Tamaño de 70 cm de ancho por 90 cm de largo</t>
  </si>
  <si>
    <t>- Elaborada en polietileno de baja densidad
- De color verde
- Calibre de mínimo 2
- Tamaño de 70 cm de ancho por 90 cm de largo</t>
  </si>
  <si>
    <t>- Elaborada en polietileno de baja densidad
- De color blanco
- Calibre de mínimo 2
- Tamaño de 70 cm de ancho por 90 cm de largo</t>
  </si>
  <si>
    <t>- Elaborada en polietileno de baja densidad
- De color rojo
- Calibre de mínimo 2
- Tamaño de 70 cm de ancho por 90 cm de largo
- Con impresión de aviso de riesgo biológico</t>
  </si>
  <si>
    <t>Bolsas plásticas 19 (Compra)</t>
  </si>
  <si>
    <t xml:space="preserve">- Elaborada en polietileno de baja densidad
- De color azul
- Calibre de mínimo 2
- Tamaño de 70 cm de ancho por 90 cm de largo
</t>
  </si>
  <si>
    <t>Bolsas plásticas 20 (Compra)</t>
  </si>
  <si>
    <t xml:space="preserve">- Elaborada en polietileno de baja densidad
- De color amarillo
- Calibre de mínimo 2
- Tamaño de 70 cm de ancho por 90 cm de largo
</t>
  </si>
  <si>
    <t>- Elaborada en polietileno de baja densidad
- De color negro
- Calibre de mínimo 3
- Tamaño de 80 cm de ancho por 110 cm de largo</t>
  </si>
  <si>
    <t>- Elaborada en polietileno de baja densidad
- De color verde
- Calibre de mínimo 3
- Tamaño de 80 cm de ancho por 110 cm de largo</t>
  </si>
  <si>
    <t>- Elaborada en polietileno de baja densidad
- De color blanco
-Calibre de mínimo 3
- Tamaño de 80 cm de ancho por 110 cm de largo</t>
  </si>
  <si>
    <t>- Elaborada en polietileno de baja densidad
- De color rojo
-Calibre de mínimo 3
- Tamaño de 80 cm de ancho por 110 cm de largo
- Con impresión de aviso de riesgo biológico</t>
  </si>
  <si>
    <t>Bolsas plásticas 25 (Compra)</t>
  </si>
  <si>
    <t xml:space="preserve">- Elaborada en polietileno de baja densidad
- De color azul
-Calibre de mínimo 3
- Tamaño de 80 cm de ancho por 110 cm de largo
</t>
  </si>
  <si>
    <t>Bolsas plásticas 26 (Compra)</t>
  </si>
  <si>
    <t xml:space="preserve">- Elaborada en polietileno de baja densidad
- De color amarilla
-Calibre de mínimo 3
- Tamaño de 80 cm de ancho por 110 cm de largo
</t>
  </si>
  <si>
    <t>- Tipo doméstico
- Elaborados en látex
- Calibre mínimo de 18
- Tallas 7 a 9 o S a XL
- Color amarillo</t>
  </si>
  <si>
    <t>Par</t>
  </si>
  <si>
    <t>Guantes 2 (Compra)</t>
  </si>
  <si>
    <t>- Tipo doméstico
- Elaborados en látex
- Calibre mínimo de 18
- Tallas 7 a 9 o S a XL
- Color negro</t>
  </si>
  <si>
    <t>- Tipo doméstico
- Elaborados en látex
- Calibre mínimo de 25
- Tallas 7 a 9 o S a XL
- Color negro</t>
  </si>
  <si>
    <t>Guantes 4 (Compra)</t>
  </si>
  <si>
    <t>- Tipo doméstico
- Elaborados en látex
- Calibre mínimo de 25
- Tallas 7 a 9 o S a XL
- Color rojo</t>
  </si>
  <si>
    <t>- Tipo industrial
- Elaborados en látex
- Calibre mínimo de 35
- Tallas 7 a 9 o S a XL
- Color negro</t>
  </si>
  <si>
    <t>Guantes 6 (Compra)</t>
  </si>
  <si>
    <t>- Elaborados en látex desechable (tipo cirugía)
- Empovaldos
- Tallas XS a XXL</t>
  </si>
  <si>
    <t>Caja de mínimo 100 unidades</t>
  </si>
  <si>
    <t>Guantes 7 (Compra)</t>
  </si>
  <si>
    <t>- Elaborados en carnaza
- Tallas 7 a 9 o S a XL</t>
  </si>
  <si>
    <t>Guantes 8 (Compra)</t>
  </si>
  <si>
    <t>- Tipo mosquetero
- Calibre mínimo de 40
- Tallas 7 a 9 o S a XL
- Color negro</t>
  </si>
  <si>
    <t>Guantes 9 (Compra)</t>
  </si>
  <si>
    <t>- Elaborados en hilaza
- Tallas 7 a 9 o S a XL</t>
  </si>
  <si>
    <t>Tapabocas 1 (Compra)</t>
  </si>
  <si>
    <t>- Elaborado en tela no tejida
- Desechable
- Con tiras elásticas</t>
  </si>
  <si>
    <t>Caja de mínimo 50 unidades</t>
  </si>
  <si>
    <t>Tapabocas 2 (Compra)</t>
  </si>
  <si>
    <t>- Elaborado en tela no tejida de Polipropileno y Poliéster
- Desechable
- Con tiras elásticas
- Con soporte nasal</t>
  </si>
  <si>
    <t>Papel higiénico 1 (Compra)</t>
  </si>
  <si>
    <t xml:space="preserve"> - Rollo con longitud mínima de 20 metros
 - Doble hoja blanca
 - Sin fragancia</t>
  </si>
  <si>
    <t>Rollo</t>
  </si>
  <si>
    <t>Papel higiénico 2 (Compra)</t>
  </si>
  <si>
    <t>- Rollo con longitud mínima de 250 metros
- Doble hoja de color natural
- Sin fragancia</t>
  </si>
  <si>
    <t>Papel higiénico 3 (Compra)</t>
  </si>
  <si>
    <t>- Rollo con longitud mínima de 250 metros
- Doble hoja blanca
- Sin fragancia</t>
  </si>
  <si>
    <t>- Rollo con longitud mínima de 400 metros
- Hoja sencilla de color natural
- Sinfragancia</t>
  </si>
  <si>
    <t>Papel higiénico 5 (Compra)</t>
  </si>
  <si>
    <t xml:space="preserve"> - Rollo con longitud mínima de 400 metros
 - Hoja sencilla de color blanco
 - Sin fragancia</t>
  </si>
  <si>
    <t>- Rollo con longitud mínima de 100 metros
- Doble hoja con un tamaño mínimo 15 cm de ancho
- Disponibles en color blanco</t>
  </si>
  <si>
    <t>Toallas para manos 2 (Compra)</t>
  </si>
  <si>
    <t>- Rollo con longitud mínima de 100 metros
- Doble hoja con un tamaño mínimo 15 cm de ancho
- Disponibles en color natural</t>
  </si>
  <si>
    <t xml:space="preserve"> - Rollo con longitud mínima de 150 metros
 - Doble hoja con un tamaño mínimo 15 cm de ancho
 - Disponibles en color blanco
 - Sin olor o fragancia</t>
  </si>
  <si>
    <t>Toallas para manos 4 (Compra)</t>
  </si>
  <si>
    <t xml:space="preserve"> - Rollo con longitud mínima de 150 metros
 - Doble hoja con un tamaño mínimo 15 cm de ancho
 - Disponibles en color natural
 - Sin fragancia</t>
  </si>
  <si>
    <t>- Toallas interdobladas, paquete con mínimo 150 unidades
- Doble hoja con un tamaño mínimo de 20 cm de largo por 15 cm de ancho
 - Hoja color natural</t>
  </si>
  <si>
    <t>Toallas para manos 6 (Compra)</t>
  </si>
  <si>
    <t>- Toallas interdobladas, paquete con mínimo 150 unidades
- Doble hoja con un tamaño mínimo de 20 cm de largo por 15 cm de ancho
 - Hoja color blanco</t>
  </si>
  <si>
    <t>Toallas para manos 7 (Compra)</t>
  </si>
  <si>
    <t>- Toallas con precorte
- Rollo con longitud mínima de 100 metros
- Doble hoja con tamaño mínimo de 15 cms de ancho
- Color Blanco
- Sin fragancia</t>
  </si>
  <si>
    <t>Toallas para manos 8 (Compra)</t>
  </si>
  <si>
    <t>- Toallas con precorte
- Rollo con longitud mínima de 100 metros
- Doble hoja con tamaño mínimo de 15 cms de ancho
- Color Natural
- Sin fragancia</t>
  </si>
  <si>
    <t>Pañuelos (Compra)</t>
  </si>
  <si>
    <t>- Doble hoja
- Color blanco</t>
  </si>
  <si>
    <t xml:space="preserve"> - Elaborado en cartón 97% biodegradable
- Capacidad mínima de 4 oz</t>
  </si>
  <si>
    <t>Paquete de mínimo 50 unidades</t>
  </si>
  <si>
    <t>Vasos biodegradables 2 (Compra)</t>
  </si>
  <si>
    <t xml:space="preserve"> - Elaborado en cartón 97% biodegradable
 - Capacidad mínima de 6 oz</t>
  </si>
  <si>
    <t>Paquete de mínimo 50</t>
  </si>
  <si>
    <t xml:space="preserve"> - Elaborado en cartón 97% biodegradable
- Capacidad mínima de 9 oz</t>
  </si>
  <si>
    <t>Paquete de mínimo 40 unidades</t>
  </si>
  <si>
    <t>Vasos biodegradables 4 (Compra)</t>
  </si>
  <si>
    <t>- Capacidad mínima de 9 onzas 
- Sin tapa 
- Liso
- Biodegradable y compostable.
- Elaborado en polyboard (cartón)  y/ocon la fibra de caña de azúcar o almidón de maíz</t>
  </si>
  <si>
    <t>- Mezcladores  elaborados en madera y/o apartir de recursos renovables como la caña de azucar y/o almidón de maíz
- Longitud mínima de 11 cm</t>
  </si>
  <si>
    <t>Paquete de mínimo 500</t>
  </si>
  <si>
    <t>- Tipo cafetería
 - Dobe hoja
- Color blanco
- Dimensiones mínimas de 21,5 cm de largo y 14 cm de ancho
- 100% Biodegradable 
- Elaborado a base de papel reciclado no clorado
- No debe contener PVC o Poliestireno expandido u otros plásticos de un solo uso tanto en el envase como en el embalaje.</t>
  </si>
  <si>
    <t>Paquete de mínimo 100 unidades</t>
  </si>
  <si>
    <t>Filtro para greca 1 (Compra)</t>
  </si>
  <si>
    <t>- Elaborada en tela
- Para greca
- Capacidad de media libra
- No debe contener PVC o Poliestireno expandido u otros plásticos de un solo uso tanto en el envase como en el embalaje</t>
  </si>
  <si>
    <t>Filtro para greca 2 (Compra)</t>
  </si>
  <si>
    <t>- Elaborada en tela
- Para greca
- Capacidad de una 1 libra
- No debe contener PVC o Poliestireno expandido u otros plásticos de un solo uso tanto en el envase como en el embalaje.</t>
  </si>
  <si>
    <t>- Elaborada en tela
- Para greca
- Capacidad de dos 2 libras
- No debe contener PVC o Poliestireno expandido u otros plásticos de un solo uso tanto en el envase como en el embalaje.</t>
  </si>
  <si>
    <t>Churrusco para tubos de greca (Compra)</t>
  </si>
  <si>
    <t>- Cepillo para lavado y fregado de grecas.  
- No debe contener PVC, Poliestireno expandido u otros plásticos de un solo uso tanto en el envase como en el embalaje.
- Base y mango elaborados en alambre</t>
  </si>
  <si>
    <t>Papel Aluminio 1 (Compra)</t>
  </si>
  <si>
    <t>- Longitud mínima del rollo de 40 metros
- Ancho mínimo del rollo de 27 cm</t>
  </si>
  <si>
    <t>Caja de carton con un 1 rollo de mínimo 40 metros de largo y 27
cm de ancho</t>
  </si>
  <si>
    <t>Papel Aluminio 2 (Compra)</t>
  </si>
  <si>
    <t>- Longitud mínima del rollo de 100 metros
- Ancho mínimo del rollo de 27 cm</t>
  </si>
  <si>
    <t>Caja de carton con un 1 rollo de mínimo 100 metros de largo y 27
cm de ancho</t>
  </si>
  <si>
    <t>Película transparente para alimentos (Compra)</t>
  </si>
  <si>
    <t>- Longitud mínima del rollo de 50 metros
- Ancho mínimo del rollo de 27 cm</t>
  </si>
  <si>
    <t>Caja de carton con un 1 rollo</t>
  </si>
  <si>
    <t>Termo para café 1 (Compra)</t>
  </si>
  <si>
    <t>- Elaborado en plástico
- Capacidad mínima de 1 litro</t>
  </si>
  <si>
    <t xml:space="preserve"> - Térmico, con bomba tipo dispensador. Portatil.  
 - Bomba manual para dispensar la bebida.  
 - Acero inoxidable y plastico. 
 - Agarradera plastica, tapa con empaque, bomba manual. 
 - Capacidad mínima de 3 litros</t>
  </si>
  <si>
    <t>- 100% café tostado y molido.   
- Tostión media.                                          
- Puntaje en taza mayor o igual a 80 puntos catación SCA y/o Denominación de Origen (Anexo 6)
- Empacada en bolsa de polipropileno aluminizada resistente a la humedad y al oxígeno.  
- Debe cumplir con las Resoluciones 333 de 2011 y 2674 de 2013 hasta la entrada en vigencia de la Resolución 810 de 2021 y aquellas que la modifiquen, adicionen o deroguen.</t>
  </si>
  <si>
    <t>Libra</t>
  </si>
  <si>
    <t>Café 2 (Compra)</t>
  </si>
  <si>
    <t>- Tostión media
- Descafeinado
- Empacado en bolsa de polipropileno aluminizada resistente a la humedad y al oxigeno
- Debe cumplir con las Resoluciones 333 de 2011 y 2674 de 2013 y aquellas que la modifiquen, adicionen o deroguen.</t>
  </si>
  <si>
    <t>Café 3 (Compra)</t>
  </si>
  <si>
    <t xml:space="preserve">- Instantáneo, para máquinas automáticas
- Tostión media
- Empacada en bolsa de polipropileno aluminizada resistente a la humedad y al oxígeno.  
- Debe cumplir con las Resoluciones 333 de 2011 y 2674 de 2013 hasta la entrada en vigencia de la Resolución 810 de 2021 y aquellas que la modifiquen, adicionen o deroguen.                          </t>
  </si>
  <si>
    <t>Bolsa de mínimo 500 g</t>
  </si>
  <si>
    <t>Café Social (Compra)</t>
  </si>
  <si>
    <t xml:space="preserve">- Diferentes tostiones
- Puntaje en taza mayor o igual a a 82 puntos catación SCA y/o orgánico y/o artesanal y/o con Denominación de Origen
- Empacada en bolsa de polipropileno aluminizada resistente a la humedad y al oxígeno.  
- Debe cumplir con las Resoluciones 333 de 2011 y 2674 de 2013 hasta la entrada en vigencia de la Resolución 810 de 2021 y aquellas que la modifiquen, adicionen o deroguen
</t>
  </si>
  <si>
    <t>Crema para café (Compra)</t>
  </si>
  <si>
    <t>- No láctea
- Debe cumplir con Resolución 333 de 2011 sobre rotulado y etiquetado nutricional y las normas que la modifiquen</t>
  </si>
  <si>
    <t>Bolsas de mínimo 100 sobres de mínimo 4 g</t>
  </si>
  <si>
    <t>Azúcar 1 (Compra)</t>
  </si>
  <si>
    <t>- Blanca
- Empaque elaborado en materiales atóxicos
- Debe cumplir con Resolución 333 de 2011 sobre rotulado y etiquetado nutricional y las normas que la modifiquen</t>
  </si>
  <si>
    <t>Bolsa de mínimo 200 sobres o tubipacks de 5 g</t>
  </si>
  <si>
    <t>Bolsa de mínimo 200 sobres o tubipacks de 3,5 g</t>
  </si>
  <si>
    <t>Azúcar 3 (Compra)</t>
  </si>
  <si>
    <t>Azúcar 4 (Compra)</t>
  </si>
  <si>
    <t>- Morena
- Empaque elaborado en materiales atóxicos
- Debe cumplir con Resolución 333 de 2011 sobre rotulado y etiquetado nutricional y las normas que la modifiquen</t>
  </si>
  <si>
    <t>Endulzante (Compra)</t>
  </si>
  <si>
    <t>- Sin calorías
- Empaque elaborado en materiales atóxicos
- Debe cumplir con Resolución 333 de 2011 sobre rotulado y etiquetado nutricional y las normas que la modifiquen</t>
  </si>
  <si>
    <t>Caja de mínimo 100 sobres</t>
  </si>
  <si>
    <t>Panela (Compra)</t>
  </si>
  <si>
    <t>- Panela instantánes pulverizada, deshidratada
- Debe cumplir con la NTC 1311 sobreo productos agrícolas
- Empaque elaborado en materiales atóxicos
- Debe cumplir con la Resolucion 779 de 2006
- Debe cumplir con Resolución 333 de 2011 sobre rotulado y etiquetado nutricional y las normas que la modifiquen</t>
  </si>
  <si>
    <t>Bolsa de mínimo 100 sobres de mínimo 5 g</t>
  </si>
  <si>
    <t>Sal 1 (Compra)</t>
  </si>
  <si>
    <t>- Refinada, con un 99,9% de pureza
- Con adiciones de yodo y flúor
- Debe cumplir con Resolución 333 de 2011 sobre rotulado y etiquetado nutricional y las normas que la modifiquen</t>
  </si>
  <si>
    <t>Libra (500 g)</t>
  </si>
  <si>
    <t>Sal 2 (Compra)</t>
  </si>
  <si>
    <t>1 kg (1.000 g)</t>
  </si>
  <si>
    <t>Sal 3 (Compra)</t>
  </si>
  <si>
    <t>Salero de mínimo 130 g</t>
  </si>
  <si>
    <t>Aromática (Compra)</t>
  </si>
  <si>
    <t>- Para infusión
- Cajas disponbiles en mínimo tres (3) sabores
- 100% naturales</t>
  </si>
  <si>
    <t>Cajas de mínimo 20 en sobres.</t>
  </si>
  <si>
    <t>- Para infusión
- Cajas disponbiles en sabor limón, yerbabuena, canela y naranja
- Panela 100% natural y ecológica
- Embalaje en cartón corrugado  
- Debe cumplir con la NTC 1311 sobre productos agrícolas 
- Empaque elaborado en materiales atóxicos 
- Debe cumplir con la Resolucion 779 de 2006 
- Debe cumplir con Resolución 333 de 2011 sobre rotulado y etiquetado nutricional y las normas que la modifiquen. 
- Uso: Panela instantánea soluble al agua 
- Azúcares reductores expresados en glucosa, mínimo 5,74%; azúcares no reductores expresados en sacarosa, máximo 90%; proteínas, mínimo 0,2%; cenizas, mínimo 1%; humedad, máximo 5%; plomo expresado como As en mg/kg, máximo 0,1;
- No debe contener PVC o Poliestireno expandido u otros plásticos de un solo uso tanto en el envase como en el embalaje.</t>
  </si>
  <si>
    <t>Bebida de frutas (Compra)</t>
  </si>
  <si>
    <t>- En jarabe
- Cajas disponbiles en mínimo tres (3) sabores</t>
  </si>
  <si>
    <t>Caja de mínimo 20 sobres</t>
  </si>
  <si>
    <t>Bebida de panela (Compra)</t>
  </si>
  <si>
    <t>- Bebida instantánea granulada
- Cajas disponbiles en mínimo tres (3) sabores</t>
  </si>
  <si>
    <t>Caja de mínimo 25 sobres</t>
  </si>
  <si>
    <t>Té (Compra)</t>
  </si>
  <si>
    <t>Caja x 20 mínimo sobres</t>
  </si>
  <si>
    <t>Infusión frutal (Compra)</t>
  </si>
  <si>
    <t xml:space="preserve"> - Para infusión
 - 100% naturales
 - Sabores surtidos</t>
  </si>
  <si>
    <t>Agua potable 1 (Compra)</t>
  </si>
  <si>
    <t>- Agua potable purificada sin gas</t>
  </si>
  <si>
    <t>Botella plástica de
mínimo 250 ml</t>
  </si>
  <si>
    <t>Agua potable 2 (Compra)</t>
  </si>
  <si>
    <t xml:space="preserve"> - Agua potable purificada sin gas</t>
  </si>
  <si>
    <t>Botella plástica de
mínimo 500 ml</t>
  </si>
  <si>
    <t>Agua potable 3 (Compra)</t>
  </si>
  <si>
    <t xml:space="preserve"> - Agua potable purificada
-  Con gas</t>
  </si>
  <si>
    <t>- Agua potable potable purificada</t>
  </si>
  <si>
    <t>Botellón de mínimo 18.9 L</t>
  </si>
  <si>
    <t>Válvula dispensadora para botellón de agua (Compra)</t>
  </si>
  <si>
    <t>-Válvula en material plástico con boquilla ajustable a los diferentes tipos de botellones</t>
  </si>
  <si>
    <t>Servilleta de tela (Compra)</t>
  </si>
  <si>
    <t>- Elaborada en tela
- Color blanco
- Dimensiones mínimas de 40 cm de largo y 40 cm de ancho.</t>
  </si>
  <si>
    <t>Cepillo para paredes y techos (Compra)</t>
  </si>
  <si>
    <t xml:space="preserve"> - Cuerpo elaborado en plástico
 - Cerdas duras en fibra plástica
 - Largo mínimo de 140 cm</t>
  </si>
  <si>
    <t>Brillador 1 (Compra)</t>
  </si>
  <si>
    <t>- Mopa elaborada en algodón
- Área de barrido mínima de 100 cm de largo por 16cm de ancho
- Armazón y mango metálico</t>
  </si>
  <si>
    <t>Brillador 2 (Compra)</t>
  </si>
  <si>
    <t>- Mopa elaborada en algodón
- Área de barrido mínima de 60 cm de largo por 16cm de ancho
- Armazón y mango metálico</t>
  </si>
  <si>
    <t>Repuestos brillador 1 (Compra)</t>
  </si>
  <si>
    <t>- Mopa elaborada en algodón
- Área de barrido mínima de 100 cm de largo por 16 cm de ancho</t>
  </si>
  <si>
    <t>Repuestos brillador 2 (Compra)</t>
  </si>
  <si>
    <t>- Mopa elaborada en algodón
- Área de barrido mínima de 60 cm de largo por 16 cm de ancho</t>
  </si>
  <si>
    <t>Destapador para sanitario (chupa) (Compra)</t>
  </si>
  <si>
    <t>- Tipo campana
- Chupa elaborada en caucho
- Diámetro mínimo de 12 cm
- Mango elaborado en madera
- Mango con longitud mínima de 33 cm</t>
  </si>
  <si>
    <t>Plumero o limpia polvo (Compra)</t>
  </si>
  <si>
    <t>- Fibras sintéticas
- Mango de plástico
- Largo total mínimo de 65 cm
- Electrostático</t>
  </si>
  <si>
    <t>Rastrillo 1 (Compra)</t>
  </si>
  <si>
    <t>- Barra dentada plástica con mínimo 18 dientes
- Mango metálico  plastificado con longitud mínima de 120 cm</t>
  </si>
  <si>
    <t>Rastrillo 2 (Compra)</t>
  </si>
  <si>
    <t>- Barra dentada metálica con mínimo 18 dientes
- Mango metálico plastificado con longitud mínima de 120 cm</t>
  </si>
  <si>
    <t>- Elaborado en plástico
- Con banda de goma y dientas barrescobas
- Mango con longitud mínima de 70 cm</t>
  </si>
  <si>
    <t>Recogedor de basura 2 (Compra)</t>
  </si>
  <si>
    <t xml:space="preserve"> - Elaborado en plástico
 - Plegable, con tapa que abre y cierra</t>
  </si>
  <si>
    <t>- Elaborado en plástico
- Reutilizable
- Capacidad mínima de 500 cc
- con pistola</t>
  </si>
  <si>
    <t>Caneca para almacenar ropa sucia  (Arrendamiento)</t>
  </si>
  <si>
    <t>- Elaborado en plástico
- Dimensiones mínimas de 50 cm de alto por 30 cm de ancho
- Incluye tapa
- En colores variados</t>
  </si>
  <si>
    <t>Caneca para almacenar ropa sucia  (Compra)</t>
  </si>
  <si>
    <t>Vasos  1 (Arrendamiento)</t>
  </si>
  <si>
    <t>- Elaborado en vidrio
- Cilíndrico
- Capacidad mínima de 9 oz</t>
  </si>
  <si>
    <t>Vasos  2 (Arrendamiento)</t>
  </si>
  <si>
    <t>- Elaborado en vidrio
- Cilíndrico
- Capacidad mínima de 12 oz</t>
  </si>
  <si>
    <t>Vasos  2 (Compra)</t>
  </si>
  <si>
    <t>Cuchara  (Compra)</t>
  </si>
  <si>
    <t>- Elaboradas en acero inoxidable
- Longitud total mínima de 17 cm</t>
  </si>
  <si>
    <t>Tenedor  (Compra)</t>
  </si>
  <si>
    <t>- Elaborados en acero inoxidable
- lisos
- Longitud total mínima de 17 cm</t>
  </si>
  <si>
    <t>Cuchillo  (Compra)</t>
  </si>
  <si>
    <t>- Elaborados en acero inoxidable
- lisos
- Longitud total mínima de 20 cm</t>
  </si>
  <si>
    <t>Cuchara pequeña  (Compra)</t>
  </si>
  <si>
    <t>- Elaborados en acero inoxidable
- lisos
- Longitud total mínima de 12 cm</t>
  </si>
  <si>
    <t>Platos  1 (Arrendamiento)</t>
  </si>
  <si>
    <t>- Elaborados en porcelana blanca
- Llanos
- Color blanco sin diseño
- Diámetro mínimo de 26 cm
- Apto para uso en horno microondas</t>
  </si>
  <si>
    <t>Platos  1 (Compra)</t>
  </si>
  <si>
    <t>Platos  2 (Arrendamiento)</t>
  </si>
  <si>
    <t>- Elaborados en porcelana blanca
- Llanos
- Color blanco sin diseño
- Diámetro mínimo de 22 cm
- Apto para uso en horno microondas</t>
  </si>
  <si>
    <t>Platos  2 (Compra)</t>
  </si>
  <si>
    <t>Platos  3 (Arrendamiento)</t>
  </si>
  <si>
    <t>- Elaborados en porcelana blanca
- Llanos
- Color blanco sin diseño
- Diámetro mínimo de 16 cm
- Apto para uso en horno microondas</t>
  </si>
  <si>
    <t>Platos  3 (Compra)</t>
  </si>
  <si>
    <t>Platos  4 (Arrendamiento)</t>
  </si>
  <si>
    <t>- Elaborados en porcelana blanca
- Hondo
- Color blanco sin diseño
- Diámetro mínimo de 17 cm
- Apto para uso en horno microondas</t>
  </si>
  <si>
    <t>Platos  4 (Compra)</t>
  </si>
  <si>
    <t>Platos  5 (Arrendamiento)</t>
  </si>
  <si>
    <t>- Elaborados en porcelana blanca
- Hondo
- Color blanco  sin diseño
- Diámetro mínimo de 22 cm
- Apto para uso en horno microondas</t>
  </si>
  <si>
    <t>Platos  5 (Compra)</t>
  </si>
  <si>
    <t>Pocillos  (Arrendamiento)</t>
  </si>
  <si>
    <t>- Elaborado en porcelana blanca para café
- Sin diseño
- De mínimo 150 cc
- No se debe rayar con el uso de cubiertos
- Debe ser apta para uso en microondas</t>
  </si>
  <si>
    <t>Pocillos  (Compra)</t>
  </si>
  <si>
    <t>Juego de cubiertos  (Compra)</t>
  </si>
  <si>
    <t>- Elaborados en acero inoxidable
- Incluye cuchillo (longitud mínima de 20 cm), tenedor (longitud mínima de 17 cm), cuchara (longitud mínima de 17 cm), cuchara pequeña para postre (longitud mínima de 12 cm) y tenedor pequeño (longitud mínima de 12 cm).</t>
  </si>
  <si>
    <t>Juego de 6 puestos</t>
  </si>
  <si>
    <t>Terno para café (Arrendamiento)</t>
  </si>
  <si>
    <t>-Pocillo y plato de porcelana blanca para café.
- Sin diseño
- Plato de mínimo 12 cm de diámetro y pocillo de mínimo 150 cc
- No se debe rayar con el uso de los cubiertos y
debe ser apta para uso en horno microondas.</t>
  </si>
  <si>
    <t>Juego</t>
  </si>
  <si>
    <t>Vajilla  1 (Arrendamiento)</t>
  </si>
  <si>
    <t>- Elaborada en porcelana
- Sin diseño
- Compuesta de 8 puestos y cuatro piezas por puesto:
- Plato para cena (diámetro mínimo de 26 cm)
- Plato hondo (diámetro mínimo de 20 cm)
- Plato auxiliar (diámetro mínimo de 16 cm)
- Taza (capacidad mínima es de 280 cc)
- Apta para uso en horno microondas.</t>
  </si>
  <si>
    <t>Vajilla  1 (Compra)</t>
  </si>
  <si>
    <t>Vajilla  2 (Arrendamiento)</t>
  </si>
  <si>
    <t>- Elaborada en porcelana
- Sin diseño
- Compuesta de 4 puestos y cuatro piezas por puesto:
- Plato para cena (diámetro mínimo de 26 cm)
- Plato hondo (diámetro mínimo de 20 cm)
- Plato auxiliar (diámetro mínimo de 16 cm)
- Taza (capacidad mínima es de 280 cc)
- Apta para uso en horno microondas.</t>
  </si>
  <si>
    <t>Vajilla  2 (Compra)</t>
  </si>
  <si>
    <t>Cuchillo de cocina  (Compra)</t>
  </si>
  <si>
    <t>- Hoja elaborada en acero inoxidable de mínimo 20 cm de largo y 2 cm de ancho.
- Mango liso elaborado en polipropileno negro</t>
  </si>
  <si>
    <t>Tijeras de cocina  (Compra)</t>
  </si>
  <si>
    <t>- Hojas elaborada en acero inoxidable de mínimo 20 cm de largo
- Mango de plástico liso</t>
  </si>
  <si>
    <t>Jarra  (Arrendamiento)</t>
  </si>
  <si>
    <t>- Elaborada en vidrio
- Sin diseño
- Capacidad mínima de 1,5 litros</t>
  </si>
  <si>
    <t>Combustible para Cortadora de césped, sopladora de hojas y guadañas (Compra)</t>
  </si>
  <si>
    <t xml:space="preserve"> - Gasolina </t>
  </si>
  <si>
    <t>Galón</t>
  </si>
  <si>
    <t>- Con capacidad para organizar mínimo 4 escobas de manera simultánea</t>
  </si>
  <si>
    <t>Espátula  (Compra)</t>
  </si>
  <si>
    <t>- Metálica con mango de plástico
- Con hoja de mínimo 2 pulgadas de largo</t>
  </si>
  <si>
    <t>Haraganes 1  (Compra)</t>
  </si>
  <si>
    <t>- Para limpiar vidrios
- Con banda de goma con longitud mínima de 25 cm.
- Mango con longitud mínima de 60 cm</t>
  </si>
  <si>
    <t>Haraganes 2  (Compra)</t>
  </si>
  <si>
    <t>- Para limpiar vidrios
- Con banda de goma con longitud mínima de 50 cm.
- Mango metálico extensible con longitud mínima
de 60 cm y máxima de 150 cm</t>
  </si>
  <si>
    <t>Haraganes 3  (Compra)</t>
  </si>
  <si>
    <t>- Para escurrir pisos
- Con banda de goma con longitud mínima de 35 cm</t>
  </si>
  <si>
    <t>Haraganes 4  (Compra)</t>
  </si>
  <si>
    <t>- Para escurrir pisos
-Con banda de goma con longitud mínima de 50 cm.</t>
  </si>
  <si>
    <t>Balde (Arrendamiento)</t>
  </si>
  <si>
    <t xml:space="preserve">- Capacidad mínima de 10 litros
- Con manija móvil
- Con "pico" antiderrames
- Disponibles en diferentes colores
- Elaborado en material reciclable
- Marcado de acuerdo con la norma ISO 11469 y ISO 1043. </t>
  </si>
  <si>
    <t>Carro exprimidor de trapero 2 (Arrendamiento)</t>
  </si>
  <si>
    <t>- Elaborado en plástico
- Capacidad mínima de 35 litros
- Con cuatro ruedas y manija de escurridor</t>
  </si>
  <si>
    <t>Carros para limpieza (Arrendamiento)</t>
  </si>
  <si>
    <t>- Tamaño mínimo de 70 cm de largo por 50 cm de ancho por 95 cm de alto
- Mínimo dos bandejas de servicio
- Con mínimo una bolsa de limpieza
- Con plataforma para balde escurridor
- Con cuatro ruedas antirayones
- Ruedas delanteras con ángulo de giro de 360 grados</t>
  </si>
  <si>
    <t>- Elaborado en plástico
- Mínimo dos estantes para distribución de bebidas
- Tamaño mínimo de 80 cm de largo por 47 cm de ancho por 90 cm de alto</t>
  </si>
  <si>
    <t xml:space="preserve"> - Cuerpo Metálico
- Altura mínima de  mínimo dos pasos.</t>
  </si>
  <si>
    <t xml:space="preserve"> - Cuerpo Metálico
- Altura mínima de mínimo cuatro pasos.</t>
  </si>
  <si>
    <t xml:space="preserve"> - Cuerpo Metálico
- Altura mínima de mínimo seis pasos. </t>
  </si>
  <si>
    <t>Cuerpo en aluminio, tipo tijera
- Altura mínima de 5 escalones
- Con capacidad de resistencia a una carga concentrada en cualquier punto del escalón de 127 kg
- Con tapones de caucho antideslizantes</t>
  </si>
  <si>
    <t xml:space="preserve"> - Longitud mínima de 20 metros
 - Elaborada en PVC
 - Con terminales roscadas en ambos extremos
 - Incluye accesorios: acoples y pistola </t>
  </si>
  <si>
    <t>Mangueras 3 (Arrendamiento)</t>
  </si>
  <si>
    <t>- Longitud mínima de 50 metros
- Elaborada en PVC
- Con terminales roscadas en ambos extremos
- Incluye accesorios: acoples y pistola</t>
  </si>
  <si>
    <t>Contenedor de basura 1 (Compra)</t>
  </si>
  <si>
    <t>- Elaborado en plástico
- Tapa con pedal
- Capacidad mínima de 10 litros
- Color negro
- Impresión de la palabra "Plásticos" en la cara delantera del contenedor</t>
  </si>
  <si>
    <t>Contenedor de basura 4 (Compra)</t>
  </si>
  <si>
    <t>- Elaborado en plástico
- Tapa con pedal
- Capacidad mínima de 10 litros
- Color rojo
- Impresión de las palabras "Riesgo biológico" o "Residuos peligrosos" en la cara delantera del contenedor</t>
  </si>
  <si>
    <t>Contenedor de basura 8 (Compra)</t>
  </si>
  <si>
    <t>- Elaborado en plástico
- Tapa con pedal
- Capacidad mínima de 20 litros
- Color rojo
- Impresión de las palabras "Riesgo biológico" o "Residuos peligrosos" en la cara delantera del
contenedor</t>
  </si>
  <si>
    <t>Contenedor de basura 9 (Compra)</t>
  </si>
  <si>
    <t>- Elaborado en plástico
- Con tapa en vaivén
- Capacidad mínima de 50 litros
- Color negro
- Impresión de la palabra "Plásticos" en la cara delantera del contenedor</t>
  </si>
  <si>
    <t>Contenedor de basura 12 (Compra)</t>
  </si>
  <si>
    <t>- Elaborado en plástico
- Con tapa en vaivén
- Capacidad mínima de 50 litros
- Color rojo
- Impresión de las palabras "Riesgo biológico" o "Residuos peligrosos" en la cara delantera del contenedor</t>
  </si>
  <si>
    <t>Contenedor de basura 29 (Compra)</t>
  </si>
  <si>
    <t>- Elaborado en plástico
- Con tapa
- Capacidad mínima de 1.000 litros
- Color blanco
- Con ruedas traseras macizas y manijas</t>
  </si>
  <si>
    <t>Punto Ecológico 2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</si>
  <si>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35 litros para cada contenedor
- Contenedores elaborados en plástico
- Debe cumplir con lo estipualdo en el artíuclo 4° de la Resolución 2184 del 26 de diciembre de 2019</t>
  </si>
  <si>
    <t>Papelera 2 (Compra)</t>
  </si>
  <si>
    <t>- Cuerpo plástico
- Con mecanismo de pedal para abrir y cerrar tapa
- Con capacidad mínima de 10 litros
- Diseño para baño</t>
  </si>
  <si>
    <t>Papelera residuos peligrosos 1 (Compra)</t>
  </si>
  <si>
    <t>- Cuerpo plástico
- Con mecanismo de pedal para abrir y cerrar tapa
- Con capacidad mínima de 10 litros
- Diseño para baño
- Color rojo
- Con las palabras "Riesgo biológico" en la cara frontal</t>
  </si>
  <si>
    <t>Dispensador para papel higiénico 1 (Compra)</t>
  </si>
  <si>
    <t>- Elaborado en plástico ABS blanco
- Para rollo de 250 metros y 400 metros
- Con visor para ver el estado del rollo
- Con cerradura y llave
- Incluye los elementos necesarios para realizar la instalación en pared
-Incluye el costo de instalación.</t>
  </si>
  <si>
    <t>Dispensador de toallas de manos 1 (Compra)</t>
  </si>
  <si>
    <t>- Elaborado en plástico ABS
- Para toallas de papel en rollo de 150 metros y 250 metros
- Con mecanismo accionador de palanca, perilla giratoria o para halar con la mano.
- Con cuchilla serrada para cortar la toalla de manos
- Con cerradura y llave
- Incluye los elementos necesarios para realizar la instalación en pared
 - Incluye el costo de instalación</t>
  </si>
  <si>
    <t>Dispensador de jabón líquido 1 (Compra)</t>
  </si>
  <si>
    <t>- Elaborado en plástico ABS blanco
- Con válvula manual anticorrosiva.
- Uso habilitado para cualquier jabón líquido con capacidad mínima de 500 cc
- Incluye los elementos necesarios para realizar la instalación en pared
-Incluye el costo de instalación</t>
  </si>
  <si>
    <t>- Eléctrica de 110 v
- Cuerpo elaborada en lámina de acero inoxidable de calibre 24 como mínimo
- Resistencias elaboradas en cobre
- Terminales elaboradas en cobre remplazables con soldadura
- Mínimo dos servicios
- Con su respectivo filtro y aro
 - Con capacidad para 30 tintos</t>
  </si>
  <si>
    <t>- Eléctrica de 110 v
- Cuerpo elaborada en lámina de acero inoxidable de calibre 24 como mínimo, grado alimento
- Resistencias elaboradas en cobre
- Terminales elaboradas en cobre remplazables sin soldadura
- Mínimo dos servicios
 -Con su respectivo filtro y aro
 - Con capacidad para 120 tintos</t>
  </si>
  <si>
    <t>- Potencia mínima de 1000 w
- Tamaño mínimo de 30 cm de ancho por 30 cm de alto por 40 cm de profundidad.
- Descongelamiento automático
- Con programas automáticos</t>
  </si>
  <si>
    <t>Extensión eléctrica 2 (Compra)</t>
  </si>
  <si>
    <t>- De mínimo 30 metros de longitud
- Recubierta en plástico PVC
- Con clavijas
- Tipo industrial
- Calibre 12</t>
  </si>
  <si>
    <t>- De uso industrial para aspirado en seco y húmedo
- Motor con potencia entre 1200 w y 1400 w
- Capacidad entre 45 y 55 litros
- Cable de potencia con longitud mínima de 5m
- Accesorios mínimos: manguera puntera, 2 tubos para extensión, cepillos para tapizados</t>
  </si>
  <si>
    <t>- De uso industrial
- Motores con potencia mínima de 1,5 hp y velocidad mínima de 175 rpm.
- Con manijas dobles
- Con interruptor de apagado de seguridad
- Diámetro mínimo de 20"
- Cable de potencia con longitud mínima de 8m
- Accesorios mínimos portapad, cepillo suave y duro</t>
  </si>
  <si>
    <t xml:space="preserve"> - Motor eléctrico y potencia de mínimo 2.2 Kw - 1.450 RPM y entre 2.5 HP y 3.5 HP.
 - Presión de salida de agua entre 900 psi y 1900 psi.
 - Con ruedas</t>
  </si>
  <si>
    <t xml:space="preserve"> - Potenciado por motor a gasolina o eléctrico inalámbrico
 - Caudal mínimo de 380 cfm / 645m3/h
 - Autonomía mínima de 30 minutos
 - Intensidad máxima de sonido de 100dB
 - Incluye combustible para su funcionamiento (Máximo 3 galones)</t>
  </si>
  <si>
    <t>Precio Piso</t>
  </si>
  <si>
    <t>Si</t>
  </si>
  <si>
    <t>- Solución con alcohol etílico y solventes.
- Con fragancia en una concentración del 1,5%
- En múltiples fragancias (Mínimo 5 tipos de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</si>
  <si>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aerosol seguro para la capa de ozono con capacidad mínima de 360 ml</t>
  </si>
  <si>
    <t>- Retira el polvo sin dejar residuos ni pelusas
- Antibacterial reutilizable
- Tela con microporos
- Tamaño mínimo de 58 cm de largo por 33 cm de ancho</t>
  </si>
  <si>
    <t>- Cerdas duras elaboradas en fibras plásticas
- Extensión mínima de las cerdas es de 2,5 cm
- Base y mango elaborados en plástico
- Mango con longitud mínima de 33 cm (incluida la medida del cepillo)</t>
  </si>
  <si>
    <t>No</t>
  </si>
  <si>
    <t>- Tipo cafetería
 - Dobe hoja
- Color blanco
- Dimensiones mínimas de 20 cm de largo y 12 cm de ancho
- 100% Biodegradable 
- Elaborado a base de papel reciclado no clorado
- No debe contener PVC o Poliestireno expandido u otros plásticos de un solo uso tanto en el envase como en el embalaje.</t>
  </si>
  <si>
    <t>- 100% café tostado y molido.   
- Tostión media.                                          
- Denominación de Origen (Anexo 6)
- Empacada en bolsa de polipropileno aluminizada resistente a la humedad y al oxígeno.  
- Debe cumplir con las Resoluciones 333 de 2011 y 2674 de 2013 hasta la entrada en vigencia de la Resolución 810 de 2021 y aquellas que la modifiquen, adicionen o deroguen.
- Para cambio de marca, se requiere certificar la cadena de distribución.</t>
  </si>
  <si>
    <t>- Debe cumplir con Resolución 2492 de 2022 sobre rotulado y etiquetado nutricional y las normas que la modifiquen
- Mínimo 12  meses de vida útil desde la fecha de fabricación
- Sabores: Papayuela, Mora, Maracuya, Uchuva, Uva, Fresa, Piña, Durazno, Naranja, Manzana y Arandano (Entrega mínima de 3 sabores)
- 100% natural</t>
  </si>
  <si>
    <t>Caja de 20 unidades</t>
  </si>
  <si>
    <t xml:space="preserve"> - Motor eléctrico y potencia de mínimo 1.5 Kw - 1.450 RPM y entre 2.5 HP y 3.5 HP.
 - Presión de salida de agua entre 900 psi y 1900 psi.
 - Con ruedas</t>
  </si>
  <si>
    <t xml:space="preserve">Simulador 10 meses </t>
  </si>
  <si>
    <t xml:space="preserve">CDP </t>
  </si>
  <si>
    <t>VALOR CDP</t>
  </si>
  <si>
    <t>VALOR AFECTACIÓN CDP</t>
  </si>
  <si>
    <t>O21202020080585330 - Servicios de limpieza general</t>
  </si>
  <si>
    <t>O23011745012024003603061-Optimización De los servicios para la atención integral y bienestar de animales domésticos, de granja y especies no convencional  en Bogotá D.C.</t>
  </si>
  <si>
    <t>O23011745012024003602061 -  Optimización De los servicios para
la atención integral y bienestar de animales domésticos, de granja y
especies no convencionales en Bogotá D.C.</t>
  </si>
  <si>
    <t>Total presupuesto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</si>
</sst>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_-* #,##0.00_-;\-* #,##0.00_-;_-* &quot;-&quot;??_-;_-@_-"/>
    <numFmt numFmtId="166" formatCode="&quot;$&quot;\ #,##0.00"/>
    <numFmt numFmtId="167" formatCode="_-* #,##0_-;\-* #,##0_-;_-* &quot;-&quot;??_-;_-@_-"/>
    <numFmt numFmtId="168" formatCode="&quot;$&quot;#,##0.00"/>
    <numFmt numFmtId="169" formatCode="_-&quot;$&quot;\ * #,##0_-;\-&quot;$&quot;\ * #,##0_-;_-&quot;$&quot;\ * &quot;-&quot;??_-;_-@_-"/>
  </numFmts>
  <fonts count="57">
    <font>
      <sz val="11"/>
      <color theme="1"/>
      <name val="Aptos Narrow"/>
      <family val="2"/>
      <scheme val="minor"/>
    </font>
    <font>
      <sz val="11"/>
      <color theme="1"/>
      <name val="Aptos Narrow"/>
      <family val="2"/>
      <scheme val="minor"/>
    </font>
    <font>
      <sz val="10"/>
      <color theme="1"/>
      <name val="Arial"/>
      <family val="2"/>
    </font>
    <font>
      <b/>
      <sz val="22"/>
      <color rgb="FF1C4F9E"/>
      <name val="Arial"/>
      <family val="2"/>
    </font>
    <font>
      <b/>
      <sz val="11"/>
      <color theme="0" tint="-0.499984740745262"/>
      <name val="Arial"/>
      <family val="2"/>
    </font>
    <font>
      <b/>
      <sz val="10"/>
      <color theme="0" tint="-0.499984740745262"/>
      <name val="Arial"/>
      <family val="2"/>
    </font>
    <font>
      <sz val="12"/>
      <color theme="0"/>
      <name val="Arial"/>
      <family val="2"/>
    </font>
    <font>
      <sz val="20"/>
      <color theme="1"/>
      <name val="Arial"/>
      <family val="2"/>
    </font>
    <font>
      <b/>
      <sz val="12"/>
      <color theme="1"/>
      <name val="Arial"/>
      <family val="2"/>
    </font>
    <font>
      <b/>
      <sz val="10"/>
      <color theme="0"/>
      <name val="Arial"/>
      <family val="2"/>
    </font>
    <font>
      <sz val="12"/>
      <color theme="1"/>
      <name val="Arial"/>
      <family val="2"/>
    </font>
    <font>
      <sz val="12"/>
      <name val="Arial"/>
      <family val="2"/>
    </font>
    <font>
      <sz val="10"/>
      <name val="Arial"/>
      <family val="2"/>
    </font>
    <font>
      <sz val="10"/>
      <color theme="0"/>
      <name val="Arial"/>
      <family val="2"/>
    </font>
    <font>
      <b/>
      <sz val="11"/>
      <name val="Arial"/>
      <family val="2"/>
    </font>
    <font>
      <b/>
      <sz val="10"/>
      <color theme="1"/>
      <name val="Arial"/>
      <family val="2"/>
    </font>
    <font>
      <b/>
      <sz val="8"/>
      <color theme="0"/>
      <name val="Arial"/>
      <family val="2"/>
    </font>
    <font>
      <sz val="11"/>
      <color theme="1"/>
      <name val="Arial Narrow"/>
      <family val="2"/>
    </font>
    <font>
      <sz val="9"/>
      <name val="Arial Narrow"/>
      <family val="2"/>
    </font>
    <font>
      <sz val="9"/>
      <color theme="1"/>
      <name val="Arial Narrow"/>
      <family val="2"/>
    </font>
    <font>
      <b/>
      <sz val="11"/>
      <color theme="1"/>
      <name val="Arial Narrow"/>
      <family val="2"/>
    </font>
    <font>
      <b/>
      <sz val="8"/>
      <color theme="0"/>
      <name val="Arial Narrow"/>
      <family val="2"/>
    </font>
    <font>
      <b/>
      <sz val="8"/>
      <name val="Arial Narrow"/>
      <family val="2"/>
    </font>
    <font>
      <sz val="6"/>
      <color rgb="FF000000"/>
      <name val="Arial Narrow"/>
      <family val="2"/>
    </font>
    <font>
      <sz val="6"/>
      <name val="Arial Narrow"/>
      <family val="2"/>
    </font>
    <font>
      <sz val="10"/>
      <color theme="1"/>
      <name val="Arial Narrow"/>
      <family val="2"/>
    </font>
    <font>
      <sz val="10"/>
      <name val="Arial Narrow"/>
      <family val="2"/>
    </font>
    <font>
      <sz val="10"/>
      <color theme="1" tint="4.9989318521683403E-2"/>
      <name val="Arial Narrow"/>
      <family val="2"/>
    </font>
    <font>
      <b/>
      <sz val="9"/>
      <color rgb="FF000000"/>
      <name val="Arial Narrow"/>
      <family val="2"/>
    </font>
    <font>
      <b/>
      <sz val="9"/>
      <color theme="1"/>
      <name val="Arial Narrow"/>
      <family val="2"/>
    </font>
    <font>
      <sz val="9"/>
      <color theme="1"/>
      <name val="Aptos Narrow"/>
      <family val="2"/>
      <scheme val="minor"/>
    </font>
    <font>
      <sz val="9"/>
      <color rgb="FF000000"/>
      <name val="Arial Narrow"/>
      <family val="2"/>
    </font>
    <font>
      <b/>
      <sz val="10"/>
      <color theme="1"/>
      <name val="Arial Narrow"/>
      <family val="2"/>
    </font>
    <font>
      <b/>
      <sz val="10"/>
      <name val="Arial"/>
      <family val="2"/>
    </font>
    <font>
      <b/>
      <sz val="8"/>
      <color theme="1"/>
      <name val="Arial Narrow"/>
      <family val="2"/>
    </font>
    <font>
      <sz val="8"/>
      <name val="Arial"/>
      <family val="2"/>
    </font>
    <font>
      <sz val="8"/>
      <color theme="1"/>
      <name val="Aptos Narrow"/>
      <family val="2"/>
      <scheme val="minor"/>
    </font>
    <font>
      <sz val="8"/>
      <color rgb="FFFF0000"/>
      <name val="Aptos Narrow"/>
      <family val="2"/>
      <scheme val="minor"/>
    </font>
    <font>
      <sz val="11"/>
      <color theme="1"/>
      <name val="Arial"/>
      <family val="2"/>
    </font>
    <font>
      <b/>
      <sz val="11"/>
      <color theme="1"/>
      <name val="Arial"/>
      <family val="2"/>
    </font>
    <font>
      <b/>
      <sz val="8"/>
      <color theme="1"/>
      <name val="Arial"/>
      <family val="2"/>
    </font>
    <font>
      <sz val="8"/>
      <color rgb="FF000000"/>
      <name val="Arial"/>
      <family val="2"/>
    </font>
    <font>
      <sz val="11"/>
      <color theme="0"/>
      <name val="Arial"/>
      <family val="2"/>
    </font>
    <font>
      <b/>
      <sz val="11"/>
      <color rgb="FF4E4D4D"/>
      <name val="Arial"/>
      <family val="2"/>
    </font>
    <font>
      <b/>
      <sz val="10"/>
      <color rgb="FF4E4D4D"/>
      <name val="Arial"/>
      <family val="2"/>
    </font>
    <font>
      <sz val="11"/>
      <color rgb="FFFF0000"/>
      <name val="Arial"/>
      <family val="2"/>
    </font>
    <font>
      <b/>
      <sz val="8"/>
      <name val="Arial"/>
      <family val="2"/>
    </font>
    <font>
      <sz val="6"/>
      <color rgb="FF000000"/>
      <name val="Arial"/>
      <family val="2"/>
    </font>
    <font>
      <sz val="6"/>
      <name val="Arial"/>
      <family val="2"/>
    </font>
    <font>
      <b/>
      <sz val="12"/>
      <name val="Arial"/>
      <family val="2"/>
    </font>
    <font>
      <b/>
      <sz val="9"/>
      <color theme="1"/>
      <name val="Aptos Narrow"/>
      <family val="2"/>
      <scheme val="minor"/>
    </font>
    <font>
      <b/>
      <sz val="8"/>
      <color theme="1"/>
      <name val="Aptos Narrow"/>
      <family val="2"/>
      <scheme val="minor"/>
    </font>
    <font>
      <sz val="6"/>
      <color theme="1"/>
      <name val="Aptos Narrow"/>
      <family val="2"/>
      <scheme val="minor"/>
    </font>
    <font>
      <sz val="18"/>
      <color theme="1"/>
      <name val="Arial"/>
      <family val="2"/>
    </font>
    <font>
      <b/>
      <sz val="18"/>
      <color theme="1"/>
      <name val="Arial"/>
      <family val="2"/>
    </font>
    <font>
      <b/>
      <sz val="5"/>
      <color theme="1"/>
      <name val="Arial Narrow"/>
      <family val="2"/>
    </font>
    <font>
      <b/>
      <sz val="11"/>
      <color theme="1"/>
      <name val="Aptos Narrow"/>
      <family val="2"/>
      <scheme val="minor"/>
    </font>
  </fonts>
  <fills count="17">
    <fill>
      <patternFill patternType="none"/>
    </fill>
    <fill>
      <patternFill patternType="gray125"/>
    </fill>
    <fill>
      <patternFill patternType="solid">
        <fgColor rgb="FFDBDBDB"/>
        <bgColor indexed="64"/>
      </patternFill>
    </fill>
    <fill>
      <patternFill patternType="solid">
        <fgColor rgb="FF1C4F9E"/>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E6F8FE"/>
        <bgColor indexed="64"/>
      </patternFill>
    </fill>
    <fill>
      <patternFill patternType="solid">
        <fgColor theme="6"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3FCFF"/>
        <bgColor indexed="64"/>
      </patternFill>
    </fill>
    <fill>
      <patternFill patternType="solid">
        <fgColor theme="2" tint="-9.9978637043366805E-2"/>
        <bgColor indexed="64"/>
      </patternFill>
    </fill>
    <fill>
      <patternFill patternType="solid">
        <fgColor theme="2"/>
        <bgColor indexed="64"/>
      </patternFill>
    </fill>
  </fills>
  <borders count="49">
    <border>
      <left/>
      <right/>
      <top/>
      <bottom/>
      <diagonal/>
    </border>
    <border>
      <left/>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medium">
        <color theme="0" tint="-0.24994659260841701"/>
      </right>
      <top/>
      <bottom/>
      <diagonal/>
    </border>
    <border>
      <left style="medium">
        <color theme="0" tint="-0.2499465926084170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rgb="FFA6A6A6"/>
      </left>
      <right style="thin">
        <color rgb="FFA6A6A6"/>
      </right>
      <top style="thin">
        <color rgb="FFA6A6A6"/>
      </top>
      <bottom style="thin">
        <color rgb="FFA6A6A6"/>
      </bottom>
      <diagonal/>
    </border>
    <border>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theme="0" tint="-0.34998626667073579"/>
      </top>
      <bottom style="thin">
        <color theme="0" tint="-0.34998626667073579"/>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cellStyleXfs>
  <cellXfs count="231">
    <xf numFmtId="0" fontId="0" fillId="0" borderId="0" xfId="0"/>
    <xf numFmtId="0" fontId="2" fillId="2" borderId="0" xfId="0" applyFont="1" applyFill="1" applyProtection="1">
      <protection hidden="1"/>
    </xf>
    <xf numFmtId="0" fontId="2" fillId="0" borderId="0" xfId="0" applyFont="1" applyProtection="1">
      <protection hidden="1"/>
    </xf>
    <xf numFmtId="14" fontId="4" fillId="0" borderId="1" xfId="0" applyNumberFormat="1" applyFont="1" applyBorder="1" applyProtection="1">
      <protection hidden="1"/>
    </xf>
    <xf numFmtId="14" fontId="5" fillId="0" borderId="1" xfId="0" applyNumberFormat="1" applyFont="1" applyBorder="1" applyAlignment="1" applyProtection="1">
      <alignment wrapText="1"/>
      <protection hidden="1"/>
    </xf>
    <xf numFmtId="14" fontId="5" fillId="0" borderId="1" xfId="0" applyNumberFormat="1" applyFont="1" applyBorder="1" applyAlignment="1" applyProtection="1">
      <alignment vertical="center" wrapText="1"/>
      <protection hidden="1"/>
    </xf>
    <xf numFmtId="0" fontId="2" fillId="4" borderId="0" xfId="0" applyFont="1" applyFill="1" applyProtection="1">
      <protection hidden="1"/>
    </xf>
    <xf numFmtId="0" fontId="2" fillId="0" borderId="0" xfId="0" applyFont="1" applyAlignment="1" applyProtection="1">
      <alignment horizontal="center" vertical="center" wrapText="1"/>
      <protection hidden="1"/>
    </xf>
    <xf numFmtId="0" fontId="9" fillId="6" borderId="6" xfId="0" applyFont="1" applyFill="1" applyBorder="1" applyAlignment="1" applyProtection="1">
      <alignment horizontal="center" vertical="center" wrapText="1"/>
      <protection hidden="1"/>
    </xf>
    <xf numFmtId="0" fontId="10" fillId="4" borderId="6" xfId="0" applyFont="1" applyFill="1" applyBorder="1" applyAlignment="1" applyProtection="1">
      <alignment horizontal="center" vertical="center" wrapText="1"/>
      <protection hidden="1"/>
    </xf>
    <xf numFmtId="0" fontId="11" fillId="4" borderId="6" xfId="0" applyFont="1" applyFill="1" applyBorder="1" applyAlignment="1" applyProtection="1">
      <alignment horizontal="center" vertical="center"/>
      <protection hidden="1"/>
    </xf>
    <xf numFmtId="164" fontId="11" fillId="0" borderId="6" xfId="2" applyFont="1" applyFill="1" applyBorder="1" applyAlignment="1" applyProtection="1">
      <alignment horizontal="center" vertical="center" wrapText="1"/>
      <protection hidden="1"/>
    </xf>
    <xf numFmtId="165" fontId="11" fillId="0" borderId="6" xfId="1" applyFont="1" applyFill="1" applyBorder="1" applyAlignment="1" applyProtection="1">
      <alignment horizontal="center" vertical="center" wrapText="1"/>
      <protection hidden="1"/>
    </xf>
    <xf numFmtId="164" fontId="11" fillId="4" borderId="6" xfId="2" applyFont="1" applyFill="1" applyBorder="1" applyAlignment="1" applyProtection="1">
      <alignment horizontal="center" vertical="center" wrapText="1"/>
      <protection hidden="1"/>
    </xf>
    <xf numFmtId="164" fontId="11" fillId="4" borderId="6" xfId="2" applyFont="1" applyFill="1" applyBorder="1" applyAlignment="1" applyProtection="1">
      <alignment horizontal="center" vertical="center"/>
      <protection hidden="1"/>
    </xf>
    <xf numFmtId="164" fontId="12" fillId="0" borderId="6" xfId="2" applyFont="1" applyFill="1" applyBorder="1" applyAlignment="1" applyProtection="1">
      <alignment horizontal="center" vertical="center" wrapText="1"/>
      <protection hidden="1"/>
    </xf>
    <xf numFmtId="0" fontId="13" fillId="0" borderId="0" xfId="0" applyFont="1" applyProtection="1">
      <protection hidden="1"/>
    </xf>
    <xf numFmtId="0" fontId="15" fillId="0" borderId="0" xfId="0" applyFont="1" applyProtection="1">
      <protection hidden="1"/>
    </xf>
    <xf numFmtId="0" fontId="17" fillId="0" borderId="0" xfId="0" applyFont="1"/>
    <xf numFmtId="0" fontId="21" fillId="6" borderId="9" xfId="0" applyFont="1" applyFill="1" applyBorder="1" applyAlignment="1" applyProtection="1">
      <alignment horizontal="center" vertical="center" wrapText="1"/>
      <protection hidden="1"/>
    </xf>
    <xf numFmtId="165" fontId="21" fillId="6" borderId="6" xfId="1" applyFont="1" applyFill="1" applyBorder="1" applyAlignment="1" applyProtection="1">
      <alignment horizontal="center" vertical="center" wrapText="1"/>
      <protection hidden="1"/>
    </xf>
    <xf numFmtId="49" fontId="22" fillId="8" borderId="6" xfId="0" applyNumberFormat="1" applyFont="1" applyFill="1" applyBorder="1" applyAlignment="1" applyProtection="1">
      <alignment horizontal="center" vertical="center" wrapText="1"/>
      <protection hidden="1"/>
    </xf>
    <xf numFmtId="1" fontId="23" fillId="0" borderId="10" xfId="0" applyNumberFormat="1" applyFont="1" applyBorder="1" applyAlignment="1">
      <alignment horizontal="center" vertical="center" shrinkToFit="1"/>
    </xf>
    <xf numFmtId="39" fontId="25" fillId="0" borderId="7" xfId="1" applyNumberFormat="1" applyFont="1" applyBorder="1" applyAlignment="1" applyProtection="1">
      <alignment horizontal="center" vertical="center"/>
      <protection hidden="1"/>
    </xf>
    <xf numFmtId="164" fontId="25" fillId="10" borderId="0" xfId="2" applyFont="1" applyFill="1" applyBorder="1" applyAlignment="1" applyProtection="1">
      <alignment horizontal="center" vertical="center" wrapText="1"/>
      <protection hidden="1"/>
    </xf>
    <xf numFmtId="1" fontId="17" fillId="0" borderId="0" xfId="0" applyNumberFormat="1" applyFont="1" applyAlignment="1" applyProtection="1">
      <alignment horizontal="center" vertical="center"/>
      <protection hidden="1"/>
    </xf>
    <xf numFmtId="0" fontId="17" fillId="0" borderId="0" xfId="0" applyFont="1" applyAlignment="1" applyProtection="1">
      <alignment horizontal="center" vertical="center"/>
      <protection hidden="1"/>
    </xf>
    <xf numFmtId="164" fontId="20" fillId="0" borderId="0" xfId="0" applyNumberFormat="1" applyFont="1" applyAlignment="1" applyProtection="1">
      <alignment horizontal="center" vertical="center"/>
      <protection hidden="1"/>
    </xf>
    <xf numFmtId="165" fontId="17" fillId="0" borderId="0" xfId="1" applyFont="1"/>
    <xf numFmtId="164" fontId="17" fillId="0" borderId="0" xfId="0" applyNumberFormat="1" applyFont="1" applyAlignment="1" applyProtection="1">
      <alignment horizontal="center" vertical="center"/>
      <protection hidden="1"/>
    </xf>
    <xf numFmtId="0" fontId="30" fillId="0" borderId="0" xfId="0" applyFont="1"/>
    <xf numFmtId="0" fontId="31" fillId="11" borderId="12" xfId="0" applyFont="1" applyFill="1" applyBorder="1" applyAlignment="1">
      <alignment horizontal="center" vertical="center"/>
    </xf>
    <xf numFmtId="0" fontId="19" fillId="0" borderId="0" xfId="0" applyFont="1"/>
    <xf numFmtId="0" fontId="31" fillId="11" borderId="13" xfId="0" applyFont="1" applyFill="1" applyBorder="1" applyAlignment="1">
      <alignment horizontal="center" vertical="center"/>
    </xf>
    <xf numFmtId="166" fontId="19" fillId="0" borderId="13" xfId="0" applyNumberFormat="1" applyFont="1" applyBorder="1"/>
    <xf numFmtId="0" fontId="31" fillId="11" borderId="14" xfId="0" applyFont="1" applyFill="1" applyBorder="1" applyAlignment="1">
      <alignment vertical="center"/>
    </xf>
    <xf numFmtId="0" fontId="31" fillId="11" borderId="15" xfId="0" applyFont="1" applyFill="1" applyBorder="1" applyAlignment="1">
      <alignment vertical="center"/>
    </xf>
    <xf numFmtId="0" fontId="31" fillId="11" borderId="15" xfId="0" applyFont="1" applyFill="1" applyBorder="1" applyAlignment="1">
      <alignment horizontal="center" vertical="center"/>
    </xf>
    <xf numFmtId="166" fontId="19" fillId="0" borderId="15" xfId="0" applyNumberFormat="1" applyFont="1" applyBorder="1"/>
    <xf numFmtId="166" fontId="19" fillId="0" borderId="16" xfId="0" applyNumberFormat="1" applyFont="1" applyBorder="1"/>
    <xf numFmtId="0" fontId="28" fillId="11" borderId="20" xfId="0" applyFont="1" applyFill="1" applyBorder="1" applyAlignment="1">
      <alignment horizontal="center" vertical="center"/>
    </xf>
    <xf numFmtId="0" fontId="28" fillId="11" borderId="21" xfId="0" applyFont="1" applyFill="1" applyBorder="1" applyAlignment="1">
      <alignment horizontal="center" vertical="center"/>
    </xf>
    <xf numFmtId="0" fontId="29" fillId="0" borderId="21" xfId="0" applyFont="1" applyBorder="1" applyAlignment="1">
      <alignment horizontal="center"/>
    </xf>
    <xf numFmtId="0" fontId="29" fillId="0" borderId="21" xfId="0" applyFont="1" applyBorder="1" applyAlignment="1">
      <alignment horizontal="center" wrapText="1"/>
    </xf>
    <xf numFmtId="0" fontId="29" fillId="0" borderId="22" xfId="0" applyFont="1" applyBorder="1" applyAlignment="1">
      <alignment horizontal="center"/>
    </xf>
    <xf numFmtId="0" fontId="19" fillId="0" borderId="20" xfId="0" applyFont="1" applyBorder="1"/>
    <xf numFmtId="0" fontId="19" fillId="0" borderId="21" xfId="0" applyFont="1" applyBorder="1"/>
    <xf numFmtId="0" fontId="19" fillId="0" borderId="21" xfId="0" applyFont="1" applyBorder="1" applyAlignment="1">
      <alignment horizontal="center"/>
    </xf>
    <xf numFmtId="1" fontId="19" fillId="0" borderId="15" xfId="0" applyNumberFormat="1" applyFont="1" applyBorder="1" applyAlignment="1">
      <alignment horizontal="center"/>
    </xf>
    <xf numFmtId="1" fontId="19" fillId="0" borderId="21" xfId="0" applyNumberFormat="1" applyFont="1" applyBorder="1" applyAlignment="1">
      <alignment horizontal="center"/>
    </xf>
    <xf numFmtId="0" fontId="31" fillId="11" borderId="23" xfId="0" applyFont="1" applyFill="1" applyBorder="1" applyAlignment="1">
      <alignment vertical="center"/>
    </xf>
    <xf numFmtId="167" fontId="19" fillId="0" borderId="15" xfId="1" applyNumberFormat="1" applyFont="1" applyBorder="1" applyAlignment="1">
      <alignment horizontal="center"/>
    </xf>
    <xf numFmtId="166" fontId="32" fillId="0" borderId="21" xfId="0" applyNumberFormat="1" applyFont="1" applyBorder="1"/>
    <xf numFmtId="166" fontId="32" fillId="0" borderId="22" xfId="0" applyNumberFormat="1" applyFont="1" applyBorder="1"/>
    <xf numFmtId="0" fontId="28" fillId="11" borderId="21" xfId="0" applyFont="1" applyFill="1" applyBorder="1" applyAlignment="1">
      <alignment horizontal="center" vertical="center" wrapText="1"/>
    </xf>
    <xf numFmtId="1" fontId="19" fillId="0" borderId="13" xfId="0" applyNumberFormat="1" applyFont="1" applyBorder="1" applyAlignment="1">
      <alignment horizontal="center"/>
    </xf>
    <xf numFmtId="166" fontId="18" fillId="0" borderId="15" xfId="0" applyNumberFormat="1" applyFont="1" applyBorder="1"/>
    <xf numFmtId="0" fontId="24" fillId="12" borderId="10" xfId="0" applyFont="1" applyFill="1" applyBorder="1" applyAlignment="1">
      <alignment horizontal="center" vertical="center" wrapText="1"/>
    </xf>
    <xf numFmtId="164" fontId="26" fillId="13" borderId="11" xfId="2" applyFont="1" applyFill="1" applyBorder="1" applyAlignment="1" applyProtection="1">
      <alignment horizontal="center" vertical="center" wrapText="1"/>
    </xf>
    <xf numFmtId="164" fontId="27" fillId="13" borderId="11" xfId="2" applyFont="1" applyFill="1" applyBorder="1" applyAlignment="1" applyProtection="1">
      <alignment horizontal="center" vertical="center" wrapText="1"/>
    </xf>
    <xf numFmtId="49" fontId="22" fillId="8" borderId="9" xfId="0" applyNumberFormat="1" applyFont="1" applyFill="1" applyBorder="1" applyAlignment="1" applyProtection="1">
      <alignment horizontal="center" vertical="center" wrapText="1"/>
      <protection hidden="1"/>
    </xf>
    <xf numFmtId="49" fontId="16" fillId="6" borderId="6" xfId="0" applyNumberFormat="1" applyFont="1" applyFill="1" applyBorder="1" applyAlignment="1" applyProtection="1">
      <alignment horizontal="center" vertical="center"/>
      <protection hidden="1"/>
    </xf>
    <xf numFmtId="165" fontId="33" fillId="9" borderId="6" xfId="1" applyFont="1" applyFill="1" applyBorder="1" applyAlignment="1" applyProtection="1">
      <alignment horizontal="center" vertical="center" wrapText="1"/>
      <protection locked="0" hidden="1"/>
    </xf>
    <xf numFmtId="165" fontId="12" fillId="14" borderId="6" xfId="1" applyFont="1" applyFill="1" applyBorder="1" applyAlignment="1" applyProtection="1">
      <alignment horizontal="center" vertical="center" wrapText="1"/>
      <protection locked="0" hidden="1"/>
    </xf>
    <xf numFmtId="165" fontId="17" fillId="0" borderId="0" xfId="1" applyFont="1" applyFill="1"/>
    <xf numFmtId="0" fontId="20" fillId="0" borderId="0" xfId="0" applyFont="1"/>
    <xf numFmtId="0" fontId="20" fillId="0" borderId="0" xfId="0" applyFont="1" applyAlignment="1">
      <alignment horizontal="center" vertical="center"/>
    </xf>
    <xf numFmtId="164" fontId="20" fillId="0" borderId="0" xfId="2" applyFont="1"/>
    <xf numFmtId="168" fontId="35" fillId="4" borderId="6" xfId="2" applyNumberFormat="1" applyFont="1" applyFill="1" applyBorder="1" applyAlignment="1" applyProtection="1">
      <alignment horizontal="right" vertical="center"/>
      <protection hidden="1"/>
    </xf>
    <xf numFmtId="166" fontId="36" fillId="0" borderId="0" xfId="0" applyNumberFormat="1" applyFont="1"/>
    <xf numFmtId="166" fontId="37" fillId="0" borderId="0" xfId="0" applyNumberFormat="1" applyFont="1"/>
    <xf numFmtId="164" fontId="25" fillId="0" borderId="0" xfId="0" applyNumberFormat="1" applyFont="1"/>
    <xf numFmtId="0" fontId="2" fillId="4" borderId="0" xfId="0" applyFont="1" applyFill="1" applyAlignment="1">
      <alignment vertical="center"/>
    </xf>
    <xf numFmtId="0" fontId="2" fillId="4" borderId="0" xfId="0" applyFont="1" applyFill="1"/>
    <xf numFmtId="0" fontId="2" fillId="4" borderId="12" xfId="0" applyFont="1" applyFill="1" applyBorder="1" applyAlignment="1" applyProtection="1">
      <alignment horizontal="center" vertical="center"/>
      <protection hidden="1"/>
    </xf>
    <xf numFmtId="0" fontId="41" fillId="11" borderId="12" xfId="0" applyFont="1" applyFill="1" applyBorder="1" applyAlignment="1">
      <alignment horizontal="center" vertical="center" wrapText="1"/>
    </xf>
    <xf numFmtId="0" fontId="8" fillId="4" borderId="12" xfId="0" applyFont="1" applyFill="1" applyBorder="1" applyAlignment="1">
      <alignment horizontal="center" vertical="center"/>
    </xf>
    <xf numFmtId="0" fontId="8" fillId="4" borderId="25" xfId="0" applyFont="1" applyFill="1" applyBorder="1" applyAlignment="1">
      <alignment horizontal="center" vertical="center"/>
    </xf>
    <xf numFmtId="0" fontId="2" fillId="4" borderId="18" xfId="0" applyFont="1" applyFill="1" applyBorder="1" applyAlignment="1" applyProtection="1">
      <alignment horizontal="center" vertical="center"/>
      <protection hidden="1"/>
    </xf>
    <xf numFmtId="0" fontId="41" fillId="11" borderId="18" xfId="0" applyFont="1" applyFill="1" applyBorder="1" applyAlignment="1">
      <alignment horizontal="center" vertical="center" wrapText="1"/>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40" fillId="4" borderId="24" xfId="0" applyFont="1" applyFill="1" applyBorder="1" applyAlignment="1" applyProtection="1">
      <alignment horizontal="justify" vertical="center" wrapText="1"/>
      <protection locked="0"/>
    </xf>
    <xf numFmtId="0" fontId="40" fillId="4" borderId="17" xfId="0" applyFont="1" applyFill="1" applyBorder="1" applyAlignment="1" applyProtection="1">
      <alignment horizontal="justify" vertical="center" wrapText="1"/>
      <protection locked="0"/>
    </xf>
    <xf numFmtId="0" fontId="40" fillId="4" borderId="14" xfId="0" applyFont="1" applyFill="1" applyBorder="1" applyAlignment="1" applyProtection="1">
      <alignment horizontal="justify" vertical="center" wrapText="1"/>
      <protection locked="0"/>
    </xf>
    <xf numFmtId="0" fontId="2" fillId="4" borderId="15" xfId="0" applyFont="1" applyFill="1" applyBorder="1" applyAlignment="1" applyProtection="1">
      <alignment horizontal="center" vertical="center"/>
      <protection hidden="1"/>
    </xf>
    <xf numFmtId="0" fontId="41" fillId="11" borderId="15" xfId="0" applyFont="1" applyFill="1" applyBorder="1" applyAlignment="1">
      <alignment horizontal="center" vertical="center" wrapText="1"/>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33" fillId="15" borderId="31" xfId="0" applyFont="1" applyFill="1" applyBorder="1" applyAlignment="1" applyProtection="1">
      <alignment horizontal="center" vertical="center" wrapText="1"/>
      <protection hidden="1"/>
    </xf>
    <xf numFmtId="0" fontId="33" fillId="15" borderId="32" xfId="0" applyFont="1" applyFill="1" applyBorder="1" applyAlignment="1" applyProtection="1">
      <alignment horizontal="center" vertical="center" wrapText="1"/>
      <protection hidden="1"/>
    </xf>
    <xf numFmtId="0" fontId="33" fillId="15" borderId="32" xfId="0" applyFont="1" applyFill="1" applyBorder="1" applyAlignment="1">
      <alignment horizontal="center" vertical="center" wrapText="1"/>
    </xf>
    <xf numFmtId="0" fontId="33" fillId="15" borderId="33" xfId="0" applyFont="1" applyFill="1" applyBorder="1" applyAlignment="1">
      <alignment horizontal="center" vertical="center" wrapText="1"/>
    </xf>
    <xf numFmtId="164" fontId="12" fillId="4" borderId="7" xfId="2" applyFont="1" applyFill="1" applyBorder="1" applyAlignment="1" applyProtection="1">
      <alignment horizontal="center" vertical="center" wrapText="1"/>
    </xf>
    <xf numFmtId="1" fontId="47" fillId="4" borderId="10" xfId="0" applyNumberFormat="1" applyFont="1" applyFill="1" applyBorder="1" applyAlignment="1">
      <alignment horizontal="center" vertical="center" shrinkToFit="1"/>
    </xf>
    <xf numFmtId="0" fontId="48" fillId="4" borderId="10" xfId="0" applyFont="1" applyFill="1" applyBorder="1" applyAlignment="1">
      <alignment horizontal="center" vertical="center" wrapText="1"/>
    </xf>
    <xf numFmtId="49" fontId="47" fillId="4" borderId="10" xfId="0" applyNumberFormat="1" applyFont="1" applyFill="1" applyBorder="1" applyAlignment="1">
      <alignment horizontal="left" vertical="center" wrapText="1"/>
    </xf>
    <xf numFmtId="39" fontId="2" fillId="4" borderId="7" xfId="1" applyNumberFormat="1" applyFont="1" applyFill="1" applyBorder="1" applyAlignment="1" applyProtection="1">
      <alignment horizontal="center" vertical="center"/>
      <protection hidden="1"/>
    </xf>
    <xf numFmtId="164" fontId="2" fillId="4" borderId="0" xfId="2" applyFont="1" applyFill="1" applyBorder="1" applyAlignment="1" applyProtection="1">
      <alignment horizontal="center" vertical="center" wrapText="1"/>
      <protection hidden="1"/>
    </xf>
    <xf numFmtId="0" fontId="38" fillId="4" borderId="0" xfId="0" applyFont="1" applyFill="1" applyAlignment="1" applyProtection="1">
      <alignment horizontal="center" vertical="center"/>
      <protection hidden="1"/>
    </xf>
    <xf numFmtId="165" fontId="33" fillId="4" borderId="6" xfId="1" applyFont="1" applyFill="1" applyBorder="1" applyAlignment="1" applyProtection="1">
      <alignment horizontal="center" vertical="center" wrapText="1"/>
      <protection locked="0" hidden="1"/>
    </xf>
    <xf numFmtId="165" fontId="39" fillId="4" borderId="0" xfId="1" applyFont="1" applyFill="1" applyAlignment="1" applyProtection="1">
      <alignment horizontal="center" vertical="center"/>
      <protection hidden="1"/>
    </xf>
    <xf numFmtId="1" fontId="38" fillId="4" borderId="0" xfId="0" applyNumberFormat="1" applyFont="1" applyFill="1" applyAlignment="1" applyProtection="1">
      <alignment horizontal="center" vertical="center"/>
      <protection hidden="1"/>
    </xf>
    <xf numFmtId="0" fontId="43" fillId="4" borderId="0" xfId="0" applyFont="1" applyFill="1" applyAlignment="1" applyProtection="1">
      <alignment horizontal="left" vertical="center"/>
      <protection hidden="1"/>
    </xf>
    <xf numFmtId="0" fontId="44" fillId="4" borderId="0" xfId="0" applyFont="1" applyFill="1" applyAlignment="1" applyProtection="1">
      <alignment horizontal="center" vertical="center"/>
      <protection hidden="1"/>
    </xf>
    <xf numFmtId="165" fontId="38" fillId="4" borderId="0" xfId="1" applyFont="1" applyFill="1" applyAlignment="1" applyProtection="1">
      <alignment horizontal="center" vertical="center"/>
      <protection hidden="1"/>
    </xf>
    <xf numFmtId="1" fontId="45" fillId="4" borderId="0" xfId="0" applyNumberFormat="1" applyFont="1" applyFill="1" applyAlignment="1" applyProtection="1">
      <alignment horizontal="center" vertical="center"/>
      <protection hidden="1"/>
    </xf>
    <xf numFmtId="0" fontId="9" fillId="4" borderId="8" xfId="0" applyFont="1" applyFill="1" applyBorder="1" applyAlignment="1" applyProtection="1">
      <alignment horizontal="center" vertical="center" wrapText="1"/>
      <protection hidden="1"/>
    </xf>
    <xf numFmtId="0" fontId="42" fillId="4" borderId="0" xfId="0" applyFont="1" applyFill="1" applyAlignment="1" applyProtection="1">
      <alignment horizontal="center" vertical="center"/>
      <protection hidden="1"/>
    </xf>
    <xf numFmtId="49" fontId="46" fillId="4" borderId="6" xfId="0" applyNumberFormat="1" applyFont="1" applyFill="1" applyBorder="1" applyAlignment="1" applyProtection="1">
      <alignment horizontal="center" vertical="center"/>
      <protection hidden="1"/>
    </xf>
    <xf numFmtId="49" fontId="16" fillId="4" borderId="6" xfId="0" applyNumberFormat="1" applyFont="1" applyFill="1" applyBorder="1" applyAlignment="1" applyProtection="1">
      <alignment horizontal="center" vertical="center"/>
      <protection hidden="1"/>
    </xf>
    <xf numFmtId="168" fontId="49" fillId="4" borderId="6" xfId="0" applyNumberFormat="1" applyFont="1" applyFill="1" applyBorder="1" applyAlignment="1" applyProtection="1">
      <alignment horizontal="center" vertical="center"/>
      <protection hidden="1"/>
    </xf>
    <xf numFmtId="0" fontId="46" fillId="15" borderId="9" xfId="0" applyFont="1" applyFill="1" applyBorder="1" applyAlignment="1" applyProtection="1">
      <alignment horizontal="center" vertical="center"/>
      <protection hidden="1"/>
    </xf>
    <xf numFmtId="49" fontId="46" fillId="15" borderId="9" xfId="0" applyNumberFormat="1" applyFont="1" applyFill="1" applyBorder="1" applyAlignment="1" applyProtection="1">
      <alignment horizontal="center" vertical="center"/>
      <protection hidden="1"/>
    </xf>
    <xf numFmtId="1" fontId="47" fillId="4" borderId="0" xfId="0" applyNumberFormat="1" applyFont="1" applyFill="1" applyAlignment="1">
      <alignment horizontal="center" vertical="center" shrinkToFit="1"/>
    </xf>
    <xf numFmtId="0" fontId="48" fillId="4" borderId="0" xfId="0" applyFont="1" applyFill="1" applyAlignment="1">
      <alignment horizontal="center" vertical="center" wrapText="1"/>
    </xf>
    <xf numFmtId="49" fontId="47" fillId="4" borderId="0" xfId="0" applyNumberFormat="1" applyFont="1" applyFill="1" applyAlignment="1">
      <alignment horizontal="left" vertical="center" wrapText="1"/>
    </xf>
    <xf numFmtId="39" fontId="2" fillId="4" borderId="0" xfId="1" applyNumberFormat="1" applyFont="1" applyFill="1" applyBorder="1" applyAlignment="1" applyProtection="1">
      <alignment horizontal="center" vertical="center"/>
      <protection hidden="1"/>
    </xf>
    <xf numFmtId="164" fontId="12" fillId="4" borderId="0" xfId="2" applyFont="1" applyFill="1" applyBorder="1" applyAlignment="1" applyProtection="1">
      <alignment horizontal="center" vertical="center" wrapText="1"/>
    </xf>
    <xf numFmtId="165" fontId="33" fillId="4" borderId="0" xfId="1" applyFont="1" applyFill="1" applyBorder="1" applyAlignment="1" applyProtection="1">
      <alignment horizontal="center" vertical="center" wrapText="1"/>
      <protection locked="0" hidden="1"/>
    </xf>
    <xf numFmtId="0" fontId="50" fillId="0" borderId="34" xfId="0" applyFont="1" applyBorder="1" applyAlignment="1">
      <alignment horizontal="center"/>
    </xf>
    <xf numFmtId="0" fontId="50" fillId="0" borderId="14" xfId="0" applyFont="1" applyBorder="1"/>
    <xf numFmtId="0" fontId="50" fillId="16" borderId="29" xfId="0" applyFont="1" applyFill="1" applyBorder="1"/>
    <xf numFmtId="0" fontId="50" fillId="0" borderId="17" xfId="0" applyFont="1" applyBorder="1"/>
    <xf numFmtId="169" fontId="30" fillId="0" borderId="16" xfId="2" applyNumberFormat="1" applyFont="1" applyBorder="1"/>
    <xf numFmtId="169" fontId="30" fillId="0" borderId="19" xfId="2" applyNumberFormat="1" applyFont="1" applyBorder="1"/>
    <xf numFmtId="169" fontId="50" fillId="0" borderId="30" xfId="0" applyNumberFormat="1" applyFont="1" applyBorder="1"/>
    <xf numFmtId="166" fontId="30" fillId="0" borderId="0" xfId="0" applyNumberFormat="1" applyFont="1"/>
    <xf numFmtId="0" fontId="48" fillId="0" borderId="10" xfId="0" applyFont="1" applyBorder="1" applyAlignment="1">
      <alignment horizontal="center" vertical="center" wrapText="1"/>
    </xf>
    <xf numFmtId="165" fontId="46" fillId="15" borderId="6" xfId="1" applyFont="1" applyFill="1" applyBorder="1" applyAlignment="1" applyProtection="1">
      <alignment horizontal="center" vertical="center" wrapText="1"/>
      <protection hidden="1"/>
    </xf>
    <xf numFmtId="14" fontId="5" fillId="0" borderId="0" xfId="0" applyNumberFormat="1" applyFont="1" applyAlignment="1" applyProtection="1">
      <alignment vertical="center" wrapText="1"/>
      <protection hidden="1"/>
    </xf>
    <xf numFmtId="164" fontId="11" fillId="4" borderId="7" xfId="2" applyFont="1" applyFill="1" applyBorder="1" applyAlignment="1" applyProtection="1">
      <alignment horizontal="center" vertical="center"/>
      <protection hidden="1"/>
    </xf>
    <xf numFmtId="164" fontId="2" fillId="0" borderId="0" xfId="0" applyNumberFormat="1" applyFont="1" applyProtection="1">
      <protection hidden="1"/>
    </xf>
    <xf numFmtId="10" fontId="14" fillId="4" borderId="36" xfId="3" applyNumberFormat="1" applyFont="1" applyFill="1" applyBorder="1" applyAlignment="1" applyProtection="1">
      <alignment horizontal="left" vertical="center" wrapText="1"/>
      <protection hidden="1"/>
    </xf>
    <xf numFmtId="1" fontId="47" fillId="0" borderId="10" xfId="0" applyNumberFormat="1" applyFont="1" applyBorder="1" applyAlignment="1">
      <alignment horizontal="center" vertical="center" shrinkToFit="1"/>
    </xf>
    <xf numFmtId="0" fontId="38" fillId="0" borderId="0" xfId="0" applyFont="1" applyAlignment="1" applyProtection="1">
      <alignment horizontal="center" vertical="center"/>
      <protection hidden="1"/>
    </xf>
    <xf numFmtId="1" fontId="38" fillId="0" borderId="0" xfId="0" applyNumberFormat="1" applyFont="1" applyAlignment="1" applyProtection="1">
      <alignment horizontal="center" vertical="center"/>
      <protection hidden="1"/>
    </xf>
    <xf numFmtId="165" fontId="38" fillId="0" borderId="0" xfId="1" applyFont="1" applyFill="1" applyAlignment="1" applyProtection="1">
      <alignment horizontal="center" vertical="center"/>
      <protection hidden="1"/>
    </xf>
    <xf numFmtId="0" fontId="16" fillId="6" borderId="9" xfId="0" applyFont="1" applyFill="1" applyBorder="1" applyAlignment="1" applyProtection="1">
      <alignment horizontal="center" vertical="center"/>
      <protection hidden="1"/>
    </xf>
    <xf numFmtId="49" fontId="16" fillId="6" borderId="9" xfId="0" applyNumberFormat="1" applyFont="1" applyFill="1" applyBorder="1" applyAlignment="1" applyProtection="1">
      <alignment horizontal="center" vertical="center"/>
      <protection hidden="1"/>
    </xf>
    <xf numFmtId="165" fontId="16" fillId="6" borderId="6" xfId="1" applyFont="1" applyFill="1" applyBorder="1" applyAlignment="1" applyProtection="1">
      <alignment horizontal="center" vertical="center"/>
      <protection hidden="1"/>
    </xf>
    <xf numFmtId="49" fontId="46" fillId="8" borderId="6" xfId="0" applyNumberFormat="1" applyFont="1" applyFill="1" applyBorder="1" applyAlignment="1" applyProtection="1">
      <alignment horizontal="center" vertical="center"/>
      <protection hidden="1"/>
    </xf>
    <xf numFmtId="49" fontId="47" fillId="0" borderId="10" xfId="0" applyNumberFormat="1" applyFont="1" applyBorder="1" applyAlignment="1">
      <alignment horizontal="left" vertical="center" wrapText="1"/>
    </xf>
    <xf numFmtId="39" fontId="2" fillId="0" borderId="7" xfId="1" applyNumberFormat="1" applyFont="1" applyBorder="1" applyAlignment="1" applyProtection="1">
      <alignment horizontal="center" vertical="center"/>
      <protection hidden="1"/>
    </xf>
    <xf numFmtId="164" fontId="2" fillId="0" borderId="0" xfId="2" applyFont="1" applyBorder="1" applyAlignment="1" applyProtection="1">
      <alignment horizontal="center" vertical="center" wrapText="1"/>
      <protection hidden="1"/>
    </xf>
    <xf numFmtId="165" fontId="34" fillId="0" borderId="0" xfId="0" applyNumberFormat="1" applyFont="1" applyAlignment="1">
      <alignment horizontal="center"/>
    </xf>
    <xf numFmtId="0" fontId="29" fillId="12" borderId="21" xfId="0" applyFont="1" applyFill="1" applyBorder="1" applyAlignment="1">
      <alignment horizontal="center" wrapText="1"/>
    </xf>
    <xf numFmtId="166" fontId="19" fillId="12" borderId="15" xfId="0" applyNumberFormat="1" applyFont="1" applyFill="1" applyBorder="1"/>
    <xf numFmtId="166" fontId="32" fillId="12" borderId="21" xfId="0" applyNumberFormat="1" applyFont="1" applyFill="1" applyBorder="1"/>
    <xf numFmtId="0" fontId="50" fillId="0" borderId="0" xfId="0" applyFont="1"/>
    <xf numFmtId="0" fontId="36" fillId="0" borderId="0" xfId="0" applyFont="1"/>
    <xf numFmtId="0" fontId="36" fillId="0" borderId="0" xfId="0" applyFont="1" applyAlignment="1">
      <alignment horizontal="left" wrapText="1"/>
    </xf>
    <xf numFmtId="0" fontId="41" fillId="11" borderId="15" xfId="0" applyFont="1" applyFill="1" applyBorder="1" applyAlignment="1">
      <alignment horizontal="left" vertical="center" wrapText="1"/>
    </xf>
    <xf numFmtId="0" fontId="41" fillId="11" borderId="12" xfId="0" applyFont="1" applyFill="1" applyBorder="1" applyAlignment="1">
      <alignment horizontal="left" vertical="center" wrapText="1"/>
    </xf>
    <xf numFmtId="169" fontId="52" fillId="0" borderId="0" xfId="0" applyNumberFormat="1" applyFont="1"/>
    <xf numFmtId="0" fontId="8" fillId="4" borderId="37"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40" xfId="0" applyFont="1" applyFill="1" applyBorder="1" applyAlignment="1">
      <alignment horizontal="center" vertical="center"/>
    </xf>
    <xf numFmtId="0" fontId="15" fillId="4" borderId="0" xfId="0" applyFont="1" applyFill="1" applyAlignment="1">
      <alignment horizontal="right"/>
    </xf>
    <xf numFmtId="0" fontId="8" fillId="4" borderId="26"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39" xfId="0" applyFont="1" applyFill="1" applyBorder="1" applyAlignment="1">
      <alignment horizontal="center" vertical="center"/>
    </xf>
    <xf numFmtId="0" fontId="38" fillId="16" borderId="0" xfId="0" applyFont="1" applyFill="1" applyAlignment="1" applyProtection="1">
      <alignment horizontal="center" vertical="center"/>
      <protection hidden="1"/>
    </xf>
    <xf numFmtId="165" fontId="38" fillId="16" borderId="0" xfId="1" applyFont="1" applyFill="1" applyAlignment="1" applyProtection="1">
      <alignment horizontal="center" vertical="center"/>
      <protection hidden="1"/>
    </xf>
    <xf numFmtId="1" fontId="38" fillId="16" borderId="0" xfId="0" applyNumberFormat="1" applyFont="1" applyFill="1" applyAlignment="1" applyProtection="1">
      <alignment horizontal="center" vertical="center"/>
      <protection hidden="1"/>
    </xf>
    <xf numFmtId="0" fontId="42" fillId="0" borderId="0" xfId="0" applyFont="1" applyAlignment="1" applyProtection="1">
      <alignment horizontal="center" vertical="center"/>
      <protection hidden="1"/>
    </xf>
    <xf numFmtId="0" fontId="43" fillId="0" borderId="0" xfId="0" applyFont="1" applyAlignment="1" applyProtection="1">
      <alignment horizontal="left" vertical="center"/>
      <protection hidden="1"/>
    </xf>
    <xf numFmtId="0" fontId="44" fillId="0" borderId="0" xfId="0" applyFont="1" applyAlignment="1" applyProtection="1">
      <alignment horizontal="center" vertical="center"/>
      <protection hidden="1"/>
    </xf>
    <xf numFmtId="1" fontId="45" fillId="0" borderId="0" xfId="0" applyNumberFormat="1" applyFont="1" applyAlignment="1" applyProtection="1">
      <alignment horizontal="center" vertical="center"/>
      <protection hidden="1"/>
    </xf>
    <xf numFmtId="0" fontId="9" fillId="3" borderId="8" xfId="0" applyFont="1" applyFill="1" applyBorder="1" applyAlignment="1" applyProtection="1">
      <alignment horizontal="center" vertical="center" wrapText="1"/>
      <protection hidden="1"/>
    </xf>
    <xf numFmtId="0" fontId="35" fillId="0" borderId="10" xfId="0" applyFont="1" applyBorder="1" applyAlignment="1">
      <alignment horizontal="center" vertical="center" wrapText="1"/>
    </xf>
    <xf numFmtId="164" fontId="2" fillId="0" borderId="0" xfId="2" applyFont="1" applyProtection="1">
      <protection hidden="1"/>
    </xf>
    <xf numFmtId="0" fontId="55" fillId="0" borderId="0" xfId="0" applyFont="1" applyAlignment="1">
      <alignment horizontal="center" vertical="center" wrapText="1"/>
    </xf>
    <xf numFmtId="0" fontId="31" fillId="11" borderId="42" xfId="0" applyFont="1" applyFill="1" applyBorder="1" applyAlignment="1">
      <alignment horizontal="center" vertical="center"/>
    </xf>
    <xf numFmtId="0" fontId="31" fillId="11" borderId="42" xfId="0" applyFont="1" applyFill="1" applyBorder="1" applyAlignment="1">
      <alignment vertical="center"/>
    </xf>
    <xf numFmtId="0" fontId="19" fillId="0" borderId="42" xfId="0" applyFont="1" applyBorder="1" applyAlignment="1">
      <alignment horizontal="center"/>
    </xf>
    <xf numFmtId="166" fontId="19" fillId="12" borderId="13" xfId="0" applyNumberFormat="1" applyFont="1" applyFill="1" applyBorder="1"/>
    <xf numFmtId="166" fontId="18" fillId="0" borderId="13" xfId="0" applyNumberFormat="1" applyFont="1" applyBorder="1"/>
    <xf numFmtId="166" fontId="19" fillId="0" borderId="41" xfId="0" applyNumberFormat="1" applyFont="1" applyBorder="1"/>
    <xf numFmtId="0" fontId="31" fillId="11" borderId="13" xfId="0" applyFont="1" applyFill="1" applyBorder="1" applyAlignment="1">
      <alignment vertical="center"/>
    </xf>
    <xf numFmtId="167" fontId="19" fillId="0" borderId="13" xfId="1" applyNumberFormat="1" applyFont="1" applyBorder="1" applyAlignment="1">
      <alignment horizontal="center"/>
    </xf>
    <xf numFmtId="0" fontId="31" fillId="11" borderId="29" xfId="0" applyFont="1" applyFill="1" applyBorder="1" applyAlignment="1">
      <alignment vertical="center"/>
    </xf>
    <xf numFmtId="0" fontId="31" fillId="11" borderId="24" xfId="0" applyFont="1" applyFill="1" applyBorder="1" applyAlignment="1">
      <alignment vertical="center"/>
    </xf>
    <xf numFmtId="0" fontId="31" fillId="11" borderId="12" xfId="0" applyFont="1" applyFill="1" applyBorder="1" applyAlignment="1">
      <alignment vertical="center"/>
    </xf>
    <xf numFmtId="0" fontId="19" fillId="0" borderId="12" xfId="0" applyFont="1" applyBorder="1" applyAlignment="1">
      <alignment horizontal="center"/>
    </xf>
    <xf numFmtId="167" fontId="19" fillId="0" borderId="12" xfId="1" applyNumberFormat="1" applyFont="1" applyBorder="1" applyAlignment="1">
      <alignment horizontal="center"/>
    </xf>
    <xf numFmtId="166" fontId="19" fillId="0" borderId="12" xfId="0" applyNumberFormat="1" applyFont="1" applyBorder="1"/>
    <xf numFmtId="166" fontId="19" fillId="12" borderId="12" xfId="0" applyNumberFormat="1" applyFont="1" applyFill="1" applyBorder="1"/>
    <xf numFmtId="166" fontId="18" fillId="0" borderId="12" xfId="0" applyNumberFormat="1" applyFont="1" applyBorder="1"/>
    <xf numFmtId="166" fontId="19" fillId="0" borderId="25" xfId="0" applyNumberFormat="1" applyFont="1" applyBorder="1"/>
    <xf numFmtId="0" fontId="34" fillId="0" borderId="21" xfId="0" applyFont="1" applyBorder="1" applyAlignment="1">
      <alignment horizontal="center" wrapText="1"/>
    </xf>
    <xf numFmtId="0" fontId="0" fillId="4" borderId="0" xfId="0" applyFill="1"/>
    <xf numFmtId="164" fontId="0" fillId="4" borderId="0" xfId="0" applyNumberFormat="1" applyFill="1"/>
    <xf numFmtId="0" fontId="56" fillId="4" borderId="0" xfId="0" applyFont="1" applyFill="1" applyAlignment="1">
      <alignment horizontal="right"/>
    </xf>
    <xf numFmtId="169" fontId="56" fillId="4" borderId="39" xfId="2" applyNumberFormat="1" applyFont="1" applyFill="1" applyBorder="1"/>
    <xf numFmtId="0" fontId="56" fillId="10" borderId="0" xfId="0" applyFont="1" applyFill="1"/>
    <xf numFmtId="164" fontId="56" fillId="10" borderId="0" xfId="0" applyNumberFormat="1" applyFont="1" applyFill="1"/>
    <xf numFmtId="0" fontId="56" fillId="4" borderId="39" xfId="0" applyFont="1" applyFill="1" applyBorder="1" applyAlignment="1">
      <alignment horizontal="center"/>
    </xf>
    <xf numFmtId="169" fontId="0" fillId="4" borderId="43" xfId="2" applyNumberFormat="1" applyFont="1" applyFill="1" applyBorder="1" applyAlignment="1">
      <alignment vertical="center"/>
    </xf>
    <xf numFmtId="169" fontId="0" fillId="4" borderId="44" xfId="2" applyNumberFormat="1" applyFont="1" applyFill="1" applyBorder="1" applyAlignment="1">
      <alignment vertical="center"/>
    </xf>
    <xf numFmtId="169" fontId="0" fillId="4" borderId="45" xfId="2" applyNumberFormat="1" applyFont="1" applyFill="1" applyBorder="1" applyAlignment="1">
      <alignment vertical="center"/>
    </xf>
    <xf numFmtId="0" fontId="56" fillId="4" borderId="27" xfId="0" applyFont="1" applyFill="1" applyBorder="1" applyAlignment="1">
      <alignment horizontal="center"/>
    </xf>
    <xf numFmtId="0" fontId="0" fillId="4" borderId="46" xfId="0" applyFill="1" applyBorder="1"/>
    <xf numFmtId="0" fontId="0" fillId="4" borderId="47" xfId="0" applyFill="1" applyBorder="1" applyAlignment="1">
      <alignment wrapText="1"/>
    </xf>
    <xf numFmtId="0" fontId="0" fillId="4" borderId="48" xfId="0" applyFill="1" applyBorder="1" applyAlignment="1">
      <alignment wrapText="1"/>
    </xf>
    <xf numFmtId="0" fontId="56" fillId="4" borderId="43" xfId="0" applyFont="1" applyFill="1" applyBorder="1" applyAlignment="1">
      <alignment horizontal="center" vertical="center"/>
    </xf>
    <xf numFmtId="0" fontId="56" fillId="4" borderId="44" xfId="0" applyFont="1" applyFill="1" applyBorder="1" applyAlignment="1">
      <alignment horizontal="center" vertical="center"/>
    </xf>
    <xf numFmtId="0" fontId="56" fillId="4" borderId="45" xfId="0" applyFont="1" applyFill="1" applyBorder="1" applyAlignment="1">
      <alignment horizontal="center" vertical="center"/>
    </xf>
    <xf numFmtId="169" fontId="0" fillId="4" borderId="0" xfId="0" applyNumberFormat="1" applyFill="1"/>
    <xf numFmtId="0" fontId="56" fillId="4" borderId="39" xfId="0" applyFont="1" applyFill="1" applyBorder="1"/>
    <xf numFmtId="0" fontId="14" fillId="4" borderId="36" xfId="0" applyFont="1" applyFill="1" applyBorder="1" applyAlignment="1" applyProtection="1">
      <alignment horizontal="left" vertical="center" wrapText="1"/>
      <protection hidden="1"/>
    </xf>
    <xf numFmtId="0" fontId="53" fillId="7" borderId="3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6" fillId="3" borderId="2" xfId="0" applyFont="1" applyFill="1" applyBorder="1" applyAlignment="1" applyProtection="1">
      <alignment horizontal="left" vertical="center"/>
      <protection hidden="1"/>
    </xf>
    <xf numFmtId="0" fontId="6" fillId="3" borderId="3" xfId="0" applyFont="1" applyFill="1" applyBorder="1" applyAlignment="1" applyProtection="1">
      <alignment horizontal="left" vertical="center"/>
      <protection hidden="1"/>
    </xf>
    <xf numFmtId="0" fontId="7" fillId="4" borderId="2"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8" fillId="5" borderId="4" xfId="0" applyFont="1" applyFill="1" applyBorder="1" applyAlignment="1" applyProtection="1">
      <alignment horizontal="center" vertical="center"/>
      <protection hidden="1"/>
    </xf>
    <xf numFmtId="0" fontId="8" fillId="5" borderId="5" xfId="0" applyFont="1" applyFill="1" applyBorder="1" applyAlignment="1" applyProtection="1">
      <alignment horizontal="center" vertical="center"/>
      <protection hidden="1"/>
    </xf>
    <xf numFmtId="0" fontId="6" fillId="3" borderId="35" xfId="0" applyFont="1" applyFill="1" applyBorder="1" applyAlignment="1" applyProtection="1">
      <alignment horizontal="left" vertical="center"/>
      <protection hidden="1"/>
    </xf>
    <xf numFmtId="0" fontId="0" fillId="0" borderId="36" xfId="0" applyBorder="1" applyAlignment="1">
      <alignment horizontal="center" vertical="center"/>
    </xf>
    <xf numFmtId="0" fontId="36" fillId="0" borderId="14" xfId="0" applyFont="1" applyBorder="1" applyAlignment="1">
      <alignment horizontal="left" vertical="top" wrapText="1"/>
    </xf>
    <xf numFmtId="0" fontId="36" fillId="0" borderId="16" xfId="0" applyFont="1" applyBorder="1" applyAlignment="1">
      <alignment horizontal="left" vertical="top" wrapText="1"/>
    </xf>
    <xf numFmtId="0" fontId="36" fillId="0" borderId="17" xfId="0" applyFont="1" applyBorder="1" applyAlignment="1">
      <alignment horizontal="left" vertical="top" wrapText="1"/>
    </xf>
    <xf numFmtId="0" fontId="36" fillId="0" borderId="19" xfId="0" applyFont="1" applyBorder="1" applyAlignment="1">
      <alignment horizontal="left" vertical="top" wrapText="1"/>
    </xf>
    <xf numFmtId="0" fontId="50" fillId="0" borderId="20" xfId="0" applyFont="1" applyBorder="1" applyAlignment="1">
      <alignment horizontal="center"/>
    </xf>
    <xf numFmtId="0" fontId="50" fillId="0" borderId="22" xfId="0" applyFont="1" applyBorder="1" applyAlignment="1">
      <alignment horizontal="center"/>
    </xf>
    <xf numFmtId="0" fontId="8" fillId="4" borderId="26" xfId="0" applyFont="1" applyFill="1" applyBorder="1" applyAlignment="1">
      <alignment horizontal="center"/>
    </xf>
    <xf numFmtId="0" fontId="8" fillId="4" borderId="27" xfId="0" applyFont="1" applyFill="1" applyBorder="1" applyAlignment="1">
      <alignment horizontal="center"/>
    </xf>
    <xf numFmtId="0" fontId="8" fillId="4" borderId="28" xfId="0" applyFont="1" applyFill="1" applyBorder="1" applyAlignment="1">
      <alignment horizontal="center"/>
    </xf>
  </cellXfs>
  <cellStyles count="6">
    <cellStyle name="Millares" xfId="1" builtinId="3"/>
    <cellStyle name="Moneda" xfId="2" builtinId="4"/>
    <cellStyle name="Normal" xfId="0" builtinId="0"/>
    <cellStyle name="Normal 2" xfId="4" xr:uid="{49EF0E3B-2EBC-4BB7-9BD4-164C2FADD9EE}"/>
    <cellStyle name="Porcentaje" xfId="3" builtinId="5"/>
    <cellStyle name="Porcentaje 2" xfId="5" xr:uid="{AF72A9BD-2B5C-4759-924D-70373B7C8BE8}"/>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3F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2043544</xdr:colOff>
      <xdr:row>2</xdr:row>
      <xdr:rowOff>335345</xdr:rowOff>
    </xdr:from>
    <xdr:to>
      <xdr:col>15</xdr:col>
      <xdr:colOff>2124</xdr:colOff>
      <xdr:row>4</xdr:row>
      <xdr:rowOff>225559</xdr:rowOff>
    </xdr:to>
    <xdr:pic macro="[2]!GenerarItemsTotal">
      <xdr:nvPicPr>
        <xdr:cNvPr id="3" name="Imagen 2">
          <a:extLst>
            <a:ext uri="{FF2B5EF4-FFF2-40B4-BE49-F238E27FC236}">
              <a16:creationId xmlns:a16="http://schemas.microsoft.com/office/drawing/2014/main" id="{E2E5BD99-EC07-431F-AA54-BEB197EF2AD4}"/>
            </a:ext>
          </a:extLst>
        </xdr:cNvPr>
        <xdr:cNvPicPr>
          <a:picLocks noChangeAspect="1"/>
        </xdr:cNvPicPr>
      </xdr:nvPicPr>
      <xdr:blipFill>
        <a:blip xmlns:r="http://schemas.openxmlformats.org/officeDocument/2006/relationships" r:embed="rId1"/>
        <a:stretch>
          <a:fillRect/>
        </a:stretch>
      </xdr:blipFill>
      <xdr:spPr>
        <a:xfrm>
          <a:off x="17710150" y="1516445"/>
          <a:ext cx="4503745" cy="766514"/>
        </a:xfrm>
        <a:prstGeom prst="rect">
          <a:avLst/>
        </a:prstGeom>
      </xdr:spPr>
    </xdr:pic>
    <xdr:clientData/>
  </xdr:twoCellAnchor>
  <xdr:twoCellAnchor editAs="oneCell">
    <xdr:from>
      <xdr:col>1</xdr:col>
      <xdr:colOff>90870</xdr:colOff>
      <xdr:row>0</xdr:row>
      <xdr:rowOff>80169</xdr:rowOff>
    </xdr:from>
    <xdr:to>
      <xdr:col>2</xdr:col>
      <xdr:colOff>1202267</xdr:colOff>
      <xdr:row>1</xdr:row>
      <xdr:rowOff>304977</xdr:rowOff>
    </xdr:to>
    <xdr:pic>
      <xdr:nvPicPr>
        <xdr:cNvPr id="13" name="Imagen 12">
          <a:extLst>
            <a:ext uri="{FF2B5EF4-FFF2-40B4-BE49-F238E27FC236}">
              <a16:creationId xmlns:a16="http://schemas.microsoft.com/office/drawing/2014/main" id="{26AE9BDF-DFE1-4D01-87BB-81E7CC4020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2020" y="80169"/>
          <a:ext cx="1785555" cy="796837"/>
        </a:xfrm>
        <a:prstGeom prst="rect">
          <a:avLst/>
        </a:prstGeom>
      </xdr:spPr>
    </xdr:pic>
    <xdr:clientData/>
  </xdr:twoCellAnchor>
  <xdr:twoCellAnchor editAs="oneCell">
    <xdr:from>
      <xdr:col>5</xdr:col>
      <xdr:colOff>256722</xdr:colOff>
      <xdr:row>0</xdr:row>
      <xdr:rowOff>671738</xdr:rowOff>
    </xdr:from>
    <xdr:to>
      <xdr:col>10</xdr:col>
      <xdr:colOff>723800</xdr:colOff>
      <xdr:row>1</xdr:row>
      <xdr:rowOff>123098</xdr:rowOff>
    </xdr:to>
    <xdr:pic>
      <xdr:nvPicPr>
        <xdr:cNvPr id="16" name="Imagen 15">
          <a:extLst>
            <a:ext uri="{FF2B5EF4-FFF2-40B4-BE49-F238E27FC236}">
              <a16:creationId xmlns:a16="http://schemas.microsoft.com/office/drawing/2014/main" id="{F82A4F59-0C97-40D9-B551-2431F48182BD}"/>
            </a:ext>
          </a:extLst>
        </xdr:cNvPr>
        <xdr:cNvPicPr>
          <a:picLocks noChangeAspect="1"/>
        </xdr:cNvPicPr>
      </xdr:nvPicPr>
      <xdr:blipFill>
        <a:blip xmlns:r="http://schemas.openxmlformats.org/officeDocument/2006/relationships" r:embed="rId3"/>
        <a:stretch>
          <a:fillRect/>
        </a:stretch>
      </xdr:blipFill>
      <xdr:spPr>
        <a:xfrm flipV="1">
          <a:off x="9597572" y="671738"/>
          <a:ext cx="4897261" cy="124460"/>
        </a:xfrm>
        <a:prstGeom prst="rect">
          <a:avLst/>
        </a:prstGeom>
      </xdr:spPr>
    </xdr:pic>
    <xdr:clientData/>
  </xdr:twoCellAnchor>
  <xdr:twoCellAnchor editAs="oneCell">
    <xdr:from>
      <xdr:col>13</xdr:col>
      <xdr:colOff>1269205</xdr:colOff>
      <xdr:row>0</xdr:row>
      <xdr:rowOff>0</xdr:rowOff>
    </xdr:from>
    <xdr:to>
      <xdr:col>14</xdr:col>
      <xdr:colOff>2212466</xdr:colOff>
      <xdr:row>1</xdr:row>
      <xdr:rowOff>346658</xdr:rowOff>
    </xdr:to>
    <xdr:pic>
      <xdr:nvPicPr>
        <xdr:cNvPr id="20" name="Imagen 19">
          <a:extLst>
            <a:ext uri="{FF2B5EF4-FFF2-40B4-BE49-F238E27FC236}">
              <a16:creationId xmlns:a16="http://schemas.microsoft.com/office/drawing/2014/main" id="{C212241B-F60E-4CB2-A88E-7BA8032432B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979355" y="0"/>
          <a:ext cx="2860432" cy="9186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cjgovcol-my.sharepoint.com/personal/diana_martinez_scj_gov_co/Documents/Backup%20Diana%20Martinez/Documents/TEMAS%20FINANCIEROS/Evaluaci&#243;n%20procesos/Evaluaci&#243;n%20AyC/Feb-25/Simulador_g4-v48-20_01_2025_02feb%20incre%20CER,%20CJ%20Campo%20Verde.xlsm" TargetMode="External"/><Relationship Id="rId2" Type="http://schemas.microsoft.com/office/2019/04/relationships/externalLinkLongPath" Target="https://scjgovcol-my.sharepoint.com/personal/diana_martinez_scj_gov_co/Documents/Backup%20Diana%20Martinez/Documents/TEMAS%20FINANCIEROS/Evaluaci&#243;n%20procesos/Evaluaci&#243;n%20AyC/Feb-25/Simulador_g4-v48-20_01_2025_02feb%20incre%20CER,%20CJ%20Campo%20Verde.xlsm?00A2A88D" TargetMode="External"/><Relationship Id="rId1" Type="http://schemas.openxmlformats.org/officeDocument/2006/relationships/externalLinkPath" Target="file:///\\00A2A88D\Simulador_g4-v48-20_01_2025_02feb%20incre%20CER,%20CJ%20Campo%20Verde.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vivia\Documents\YVCE\IDPYBA\ASEO%202026\simulador%20V10\242.Aseo_y_cafeteria_g5_v10_23-01-2026_26ene.xlsb" TargetMode="External"/><Relationship Id="rId1" Type="http://schemas.openxmlformats.org/officeDocument/2006/relationships/externalLinkPath" Target="simulador%20V10/242.Aseo_y_cafeteria_g5_v10_23-01-2026_26en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licitud de Cotización General"/>
      <sheetName val="Detalle Especificaciones"/>
      <sheetName val="Detalle Bienes de Aseo y Caf"/>
      <sheetName val="Resumen - CSV"/>
      <sheetName val="Cotizacion Bienes de Aseo y Ca"/>
      <sheetName val="Cotizacion"/>
      <sheetName val="Inicio"/>
      <sheetName val="BienesPrioritarios"/>
      <sheetName val="Minimos"/>
      <sheetName val="ConsolidadoServicios"/>
      <sheetName val="solCotizacionCSV_es"/>
      <sheetName val="Listas"/>
      <sheetName val="ClasifiPersonal"/>
      <sheetName val="Maximos"/>
      <sheetName val="TablaDinamica"/>
      <sheetName val="temp"/>
      <sheetName val="Precios"/>
      <sheetName val="Simulador_g4-v48-20_01_2025_02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H2" t="str">
            <v>Operario de aseo y cafetería con compromiso social</v>
          </cell>
        </row>
        <row r="3">
          <cell r="H3" t="str">
            <v>Operario de aseo y cafetería</v>
          </cell>
        </row>
        <row r="4">
          <cell r="H4" t="str">
            <v>Operario de mantenimiento</v>
          </cell>
        </row>
        <row r="5">
          <cell r="H5" t="str">
            <v>Operario auxiliar</v>
          </cell>
        </row>
        <row r="6">
          <cell r="H6" t="str">
            <v>Coordinador de tiempo completo</v>
          </cell>
        </row>
        <row r="7">
          <cell r="H7" t="str">
            <v>Jardinero</v>
          </cell>
        </row>
        <row r="8">
          <cell r="H8" t="str">
            <v>Operario de mantenimiento capacitado para trabajo en alturas</v>
          </cell>
        </row>
        <row r="9">
          <cell r="H9" t="str">
            <v>Operario auxiliar capacitado para trabajo en alturas</v>
          </cell>
        </row>
        <row r="10">
          <cell r="H10" t="str">
            <v>Jardinero capacitado para trabajo en alturas</v>
          </cell>
        </row>
        <row r="11">
          <cell r="H11" t="str">
            <v>Coordinador de trabajo en alturas</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 val="242"/>
    </sheetNames>
    <definedNames>
      <definedName name="GenerarItemsTotal"/>
    </definedNames>
    <sheetDataSet>
      <sheetData sheetId="0">
        <row r="11">
          <cell r="H11" t="str">
            <v>Segmento 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7379-B763-4ACC-9FF3-9D93940C3F80}">
  <dimension ref="A1:R112"/>
  <sheetViews>
    <sheetView tabSelected="1" zoomScale="48" zoomScaleNormal="48" workbookViewId="0">
      <pane xSplit="1" topLeftCell="B1" activePane="topRight" state="frozen"/>
      <selection pane="topRight" activeCell="D11" sqref="D11"/>
      <selection activeCell="A8" sqref="A8"/>
    </sheetView>
  </sheetViews>
  <sheetFormatPr defaultColWidth="11.42578125" defaultRowHeight="34.5" customHeight="1"/>
  <cols>
    <col min="1" max="1" width="4.42578125" style="2" customWidth="1"/>
    <col min="2" max="2" width="9.42578125" style="2" customWidth="1"/>
    <col min="3" max="3" width="28.5703125" style="2" customWidth="1"/>
    <col min="4" max="4" width="44.42578125" style="2" customWidth="1"/>
    <col min="5" max="5" width="46.85546875" style="2" customWidth="1"/>
    <col min="6" max="6" width="20.140625" style="2" customWidth="1"/>
    <col min="7" max="7" width="13.140625" style="2" customWidth="1"/>
    <col min="8" max="8" width="12" style="2" customWidth="1"/>
    <col min="9" max="9" width="17.42578125" style="2" customWidth="1"/>
    <col min="10" max="10" width="25.42578125" style="2" hidden="1" customWidth="1"/>
    <col min="11" max="11" width="29.42578125" style="2" customWidth="1"/>
    <col min="12" max="12" width="27.5703125" style="2" customWidth="1"/>
    <col min="13" max="13" width="33" style="2" hidden="1" customWidth="1"/>
    <col min="14" max="14" width="27" style="2" customWidth="1"/>
    <col min="15" max="15" width="37" style="2" customWidth="1"/>
    <col min="16" max="16" width="23.42578125" style="2" hidden="1" customWidth="1"/>
    <col min="17" max="17" width="11.42578125" style="2"/>
    <col min="18" max="18" width="14.85546875" style="2" bestFit="1" customWidth="1"/>
    <col min="19" max="16384" width="11.42578125" style="2"/>
  </cols>
  <sheetData>
    <row r="1" spans="1:16" ht="69" customHeight="1">
      <c r="A1" s="1"/>
      <c r="B1" s="212" t="s">
        <v>0</v>
      </c>
      <c r="C1" s="212"/>
      <c r="D1" s="212"/>
      <c r="E1" s="212"/>
      <c r="F1" s="212"/>
      <c r="G1" s="212"/>
      <c r="H1" s="212"/>
      <c r="I1" s="212"/>
      <c r="J1" s="212"/>
      <c r="K1" s="212"/>
      <c r="L1" s="212"/>
      <c r="M1" s="212"/>
      <c r="N1" s="212"/>
      <c r="O1" s="212"/>
    </row>
    <row r="2" spans="1:16" ht="45" customHeight="1">
      <c r="B2" s="3" t="s">
        <v>1</v>
      </c>
      <c r="C2" s="4"/>
      <c r="D2" s="5"/>
      <c r="E2" s="5"/>
      <c r="F2" s="5"/>
      <c r="G2" s="5"/>
      <c r="H2" s="130"/>
      <c r="I2" s="130"/>
    </row>
    <row r="3" spans="1:16" ht="34.5" customHeight="1">
      <c r="B3" s="213" t="s">
        <v>2</v>
      </c>
      <c r="C3" s="214"/>
      <c r="D3" s="215">
        <v>21</v>
      </c>
      <c r="E3" s="216"/>
      <c r="F3" s="213" t="s">
        <v>3</v>
      </c>
      <c r="G3" s="220"/>
      <c r="H3" s="221" t="str">
        <f>+'[2]Solicitud de Cotización General'!H11</f>
        <v>Segmento 2</v>
      </c>
      <c r="I3" s="221"/>
      <c r="J3"/>
      <c r="K3"/>
      <c r="L3"/>
      <c r="M3"/>
      <c r="N3"/>
      <c r="O3"/>
      <c r="P3" s="6"/>
    </row>
    <row r="4" spans="1:16" ht="34.5" customHeight="1">
      <c r="F4" s="7"/>
    </row>
    <row r="5" spans="1:16" ht="27.75" customHeight="1"/>
    <row r="6" spans="1:16" ht="34.5" customHeight="1">
      <c r="B6" s="217" t="s">
        <v>4</v>
      </c>
      <c r="C6" s="217"/>
      <c r="D6" s="217"/>
      <c r="E6" s="217"/>
      <c r="F6" s="217"/>
      <c r="G6" s="217"/>
      <c r="H6" s="217"/>
      <c r="I6" s="218"/>
      <c r="J6" s="219" t="s">
        <v>5</v>
      </c>
      <c r="K6" s="217"/>
      <c r="L6" s="217"/>
      <c r="M6" s="217"/>
      <c r="N6" s="217"/>
      <c r="O6" s="217"/>
      <c r="P6" s="6"/>
    </row>
    <row r="7" spans="1:16" ht="56.25" customHeight="1">
      <c r="B7" s="8" t="s">
        <v>6</v>
      </c>
      <c r="C7" s="8" t="s">
        <v>7</v>
      </c>
      <c r="D7" s="8" t="s">
        <v>8</v>
      </c>
      <c r="E7" s="8" t="s">
        <v>9</v>
      </c>
      <c r="F7" s="8" t="s">
        <v>10</v>
      </c>
      <c r="G7" s="8" t="s">
        <v>11</v>
      </c>
      <c r="H7" s="8" t="s">
        <v>12</v>
      </c>
      <c r="I7" s="8" t="s">
        <v>13</v>
      </c>
      <c r="J7" s="8" t="s">
        <v>14</v>
      </c>
      <c r="K7" s="8" t="s">
        <v>15</v>
      </c>
      <c r="L7" s="8" t="s">
        <v>16</v>
      </c>
      <c r="M7" s="8" t="s">
        <v>17</v>
      </c>
      <c r="N7" s="8" t="s">
        <v>18</v>
      </c>
      <c r="O7" s="8" t="s">
        <v>19</v>
      </c>
      <c r="P7" s="6" t="s">
        <v>20</v>
      </c>
    </row>
    <row r="8" spans="1:16" ht="34.5" customHeight="1">
      <c r="B8" s="9">
        <v>1</v>
      </c>
      <c r="C8" s="9" t="s">
        <v>21</v>
      </c>
      <c r="D8" s="9" t="s">
        <v>22</v>
      </c>
      <c r="E8" s="9" t="s">
        <v>22</v>
      </c>
      <c r="F8" s="9" t="s">
        <v>23</v>
      </c>
      <c r="G8" s="10">
        <v>3</v>
      </c>
      <c r="H8" s="11" t="s">
        <v>24</v>
      </c>
      <c r="I8" s="12">
        <v>10</v>
      </c>
      <c r="J8" s="13">
        <v>3324124</v>
      </c>
      <c r="K8" s="13">
        <v>3448261.41</v>
      </c>
      <c r="L8" s="13">
        <v>10344784.23</v>
      </c>
      <c r="M8" s="13"/>
      <c r="N8" s="13"/>
      <c r="O8" s="14">
        <v>103447842.3</v>
      </c>
      <c r="P8" s="15" t="s">
        <v>25</v>
      </c>
    </row>
    <row r="9" spans="1:16" ht="34.5" customHeight="1">
      <c r="B9" s="9">
        <v>2</v>
      </c>
      <c r="C9" s="9" t="s">
        <v>21</v>
      </c>
      <c r="D9" s="9" t="s">
        <v>26</v>
      </c>
      <c r="E9" s="9" t="s">
        <v>26</v>
      </c>
      <c r="F9" s="9" t="s">
        <v>23</v>
      </c>
      <c r="G9" s="10">
        <v>1</v>
      </c>
      <c r="H9" s="11" t="s">
        <v>24</v>
      </c>
      <c r="I9" s="12">
        <v>10</v>
      </c>
      <c r="J9" s="13">
        <v>3324124</v>
      </c>
      <c r="K9" s="13">
        <v>3448261.41</v>
      </c>
      <c r="L9" s="13">
        <v>3448261.41</v>
      </c>
      <c r="M9" s="13"/>
      <c r="N9" s="13"/>
      <c r="O9" s="14">
        <v>34482614.100000001</v>
      </c>
      <c r="P9" s="15" t="s">
        <v>27</v>
      </c>
    </row>
    <row r="10" spans="1:16" ht="34.5" customHeight="1">
      <c r="B10" s="9">
        <v>3</v>
      </c>
      <c r="C10" s="9" t="s">
        <v>21</v>
      </c>
      <c r="D10" s="9" t="s">
        <v>28</v>
      </c>
      <c r="E10" s="9" t="s">
        <v>28</v>
      </c>
      <c r="F10" s="9" t="s">
        <v>23</v>
      </c>
      <c r="G10" s="10">
        <v>18</v>
      </c>
      <c r="H10" s="11" t="s">
        <v>24</v>
      </c>
      <c r="I10" s="12">
        <v>10</v>
      </c>
      <c r="J10" s="13">
        <v>3324124</v>
      </c>
      <c r="K10" s="13">
        <v>3448261.41</v>
      </c>
      <c r="L10" s="13">
        <v>62068705.380000003</v>
      </c>
      <c r="M10" s="13"/>
      <c r="N10" s="13"/>
      <c r="O10" s="14">
        <v>620687053.79999995</v>
      </c>
      <c r="P10" s="15" t="s">
        <v>29</v>
      </c>
    </row>
    <row r="11" spans="1:16" ht="34.5" customHeight="1">
      <c r="B11" s="9">
        <v>4</v>
      </c>
      <c r="C11" s="9" t="s">
        <v>21</v>
      </c>
      <c r="D11" s="9" t="s">
        <v>30</v>
      </c>
      <c r="E11" s="9" t="s">
        <v>30</v>
      </c>
      <c r="F11" s="9" t="s">
        <v>23</v>
      </c>
      <c r="G11" s="10">
        <v>210</v>
      </c>
      <c r="H11" s="11" t="s">
        <v>24</v>
      </c>
      <c r="I11" s="12">
        <v>10</v>
      </c>
      <c r="J11" s="13">
        <v>17254</v>
      </c>
      <c r="K11" s="13">
        <v>17898.34</v>
      </c>
      <c r="L11" s="13">
        <v>3758651.4</v>
      </c>
      <c r="M11" s="13"/>
      <c r="N11" s="13"/>
      <c r="O11" s="14">
        <v>37586514</v>
      </c>
      <c r="P11" s="15" t="s">
        <v>31</v>
      </c>
    </row>
    <row r="12" spans="1:16" ht="34.5" customHeight="1">
      <c r="B12" s="9">
        <v>5</v>
      </c>
      <c r="C12" s="9" t="s">
        <v>21</v>
      </c>
      <c r="D12" s="9" t="s">
        <v>32</v>
      </c>
      <c r="E12" s="9" t="s">
        <v>32</v>
      </c>
      <c r="F12" s="9" t="s">
        <v>23</v>
      </c>
      <c r="G12" s="10">
        <v>1</v>
      </c>
      <c r="H12" s="11" t="s">
        <v>24</v>
      </c>
      <c r="I12" s="12">
        <v>10</v>
      </c>
      <c r="J12" s="13">
        <v>3324124</v>
      </c>
      <c r="K12" s="13">
        <v>3448261.41</v>
      </c>
      <c r="L12" s="13">
        <v>3448261.41</v>
      </c>
      <c r="M12" s="13"/>
      <c r="N12" s="13"/>
      <c r="O12" s="14">
        <v>34482614.100000001</v>
      </c>
      <c r="P12" s="15" t="s">
        <v>33</v>
      </c>
    </row>
    <row r="13" spans="1:16" ht="34.5" customHeight="1">
      <c r="B13" s="9">
        <v>6</v>
      </c>
      <c r="C13" s="9" t="s">
        <v>21</v>
      </c>
      <c r="D13" s="9" t="s">
        <v>34</v>
      </c>
      <c r="E13" s="9" t="s">
        <v>34</v>
      </c>
      <c r="F13" s="9" t="s">
        <v>23</v>
      </c>
      <c r="G13" s="10">
        <v>23</v>
      </c>
      <c r="H13" s="11" t="s">
        <v>24</v>
      </c>
      <c r="I13" s="12">
        <v>10</v>
      </c>
      <c r="J13" s="13">
        <v>17254</v>
      </c>
      <c r="K13" s="13">
        <v>17898.34</v>
      </c>
      <c r="L13" s="13">
        <v>411661.82</v>
      </c>
      <c r="M13" s="13"/>
      <c r="N13" s="13"/>
      <c r="O13" s="14">
        <v>4116618.2</v>
      </c>
      <c r="P13" s="15" t="s">
        <v>35</v>
      </c>
    </row>
    <row r="14" spans="1:16" ht="34.5" customHeight="1">
      <c r="B14" s="9">
        <v>7</v>
      </c>
      <c r="C14" s="9" t="s">
        <v>21</v>
      </c>
      <c r="D14" s="9" t="s">
        <v>22</v>
      </c>
      <c r="E14" s="9" t="s">
        <v>22</v>
      </c>
      <c r="F14" s="9" t="s">
        <v>23</v>
      </c>
      <c r="G14" s="10">
        <v>3</v>
      </c>
      <c r="H14" s="11" t="s">
        <v>24</v>
      </c>
      <c r="I14" s="12">
        <v>10</v>
      </c>
      <c r="J14" s="13">
        <v>3324124</v>
      </c>
      <c r="K14" s="13">
        <v>3448261.41</v>
      </c>
      <c r="L14" s="13">
        <v>10344784.23</v>
      </c>
      <c r="M14" s="13"/>
      <c r="N14" s="13"/>
      <c r="O14" s="14">
        <v>103447842.3</v>
      </c>
      <c r="P14" s="15" t="s">
        <v>25</v>
      </c>
    </row>
    <row r="15" spans="1:16" ht="34.5" customHeight="1">
      <c r="B15" s="9">
        <v>8</v>
      </c>
      <c r="C15" s="9" t="s">
        <v>21</v>
      </c>
      <c r="D15" s="9" t="s">
        <v>22</v>
      </c>
      <c r="E15" s="9" t="s">
        <v>22</v>
      </c>
      <c r="F15" s="9" t="s">
        <v>23</v>
      </c>
      <c r="G15" s="10">
        <v>1</v>
      </c>
      <c r="H15" s="11" t="s">
        <v>24</v>
      </c>
      <c r="I15" s="12">
        <v>10</v>
      </c>
      <c r="J15" s="13">
        <v>3324124</v>
      </c>
      <c r="K15" s="13">
        <v>3448261.41</v>
      </c>
      <c r="L15" s="13">
        <v>3448261.41</v>
      </c>
      <c r="M15" s="13"/>
      <c r="N15" s="13"/>
      <c r="O15" s="14">
        <v>34482614.100000001</v>
      </c>
      <c r="P15" s="15" t="s">
        <v>36</v>
      </c>
    </row>
    <row r="16" spans="1:16" ht="34.5" customHeight="1">
      <c r="B16" s="9">
        <v>9</v>
      </c>
      <c r="C16" s="9" t="s">
        <v>21</v>
      </c>
      <c r="D16" s="9" t="s">
        <v>22</v>
      </c>
      <c r="E16" s="9" t="s">
        <v>22</v>
      </c>
      <c r="F16" s="9" t="s">
        <v>23</v>
      </c>
      <c r="G16" s="10">
        <v>1</v>
      </c>
      <c r="H16" s="11" t="s">
        <v>24</v>
      </c>
      <c r="I16" s="12">
        <v>10</v>
      </c>
      <c r="J16" s="13">
        <v>3324124</v>
      </c>
      <c r="K16" s="13">
        <v>3448261.41</v>
      </c>
      <c r="L16" s="13">
        <v>3448261.41</v>
      </c>
      <c r="M16" s="13"/>
      <c r="N16" s="13"/>
      <c r="O16" s="14">
        <v>34482614.100000001</v>
      </c>
      <c r="P16" s="15" t="s">
        <v>36</v>
      </c>
    </row>
    <row r="17" spans="2:16" ht="34.5" customHeight="1">
      <c r="B17" s="9">
        <v>10</v>
      </c>
      <c r="C17" s="9" t="s">
        <v>37</v>
      </c>
      <c r="D17" s="9" t="s">
        <v>38</v>
      </c>
      <c r="E17" s="9" t="s">
        <v>38</v>
      </c>
      <c r="F17" s="9"/>
      <c r="G17" s="10">
        <v>17</v>
      </c>
      <c r="H17" s="11" t="s">
        <v>39</v>
      </c>
      <c r="I17" s="12">
        <v>10</v>
      </c>
      <c r="J17" s="13">
        <v>14351</v>
      </c>
      <c r="K17" s="13">
        <v>14886.93</v>
      </c>
      <c r="L17" s="13">
        <v>253077.81</v>
      </c>
      <c r="M17" s="13"/>
      <c r="N17" s="13"/>
      <c r="O17" s="14">
        <v>2530778.1</v>
      </c>
      <c r="P17" s="9" t="s">
        <v>40</v>
      </c>
    </row>
    <row r="18" spans="2:16" ht="34.5" customHeight="1">
      <c r="B18" s="9">
        <v>11</v>
      </c>
      <c r="C18" s="9" t="s">
        <v>37</v>
      </c>
      <c r="D18" s="9" t="s">
        <v>41</v>
      </c>
      <c r="E18" s="9" t="s">
        <v>41</v>
      </c>
      <c r="F18" s="9"/>
      <c r="G18" s="10">
        <v>16</v>
      </c>
      <c r="H18" s="11" t="s">
        <v>39</v>
      </c>
      <c r="I18" s="12">
        <v>10</v>
      </c>
      <c r="J18" s="13">
        <v>8318</v>
      </c>
      <c r="K18" s="13">
        <v>8628.6299999999992</v>
      </c>
      <c r="L18" s="13">
        <v>138058.07999999999</v>
      </c>
      <c r="M18" s="13"/>
      <c r="N18" s="13"/>
      <c r="O18" s="14">
        <v>1380580.8</v>
      </c>
      <c r="P18" s="9" t="s">
        <v>42</v>
      </c>
    </row>
    <row r="19" spans="2:16" ht="34.5" customHeight="1">
      <c r="B19" s="9">
        <v>12</v>
      </c>
      <c r="C19" s="9" t="s">
        <v>37</v>
      </c>
      <c r="D19" s="9" t="s">
        <v>43</v>
      </c>
      <c r="E19" s="9" t="s">
        <v>43</v>
      </c>
      <c r="F19" s="9"/>
      <c r="G19" s="10">
        <v>2</v>
      </c>
      <c r="H19" s="11" t="s">
        <v>39</v>
      </c>
      <c r="I19" s="12">
        <v>10</v>
      </c>
      <c r="J19" s="13">
        <v>2623</v>
      </c>
      <c r="K19" s="13">
        <v>2720.95</v>
      </c>
      <c r="L19" s="13">
        <v>5441.9</v>
      </c>
      <c r="M19" s="13"/>
      <c r="N19" s="13"/>
      <c r="O19" s="14">
        <v>54419</v>
      </c>
      <c r="P19" s="9" t="s">
        <v>44</v>
      </c>
    </row>
    <row r="20" spans="2:16" ht="34.5" customHeight="1">
      <c r="B20" s="9">
        <v>13</v>
      </c>
      <c r="C20" s="9" t="s">
        <v>37</v>
      </c>
      <c r="D20" s="9" t="s">
        <v>45</v>
      </c>
      <c r="E20" s="9" t="s">
        <v>45</v>
      </c>
      <c r="F20" s="9"/>
      <c r="G20" s="10">
        <v>12</v>
      </c>
      <c r="H20" s="11" t="s">
        <v>39</v>
      </c>
      <c r="I20" s="12">
        <v>10</v>
      </c>
      <c r="J20" s="13">
        <v>13697</v>
      </c>
      <c r="K20" s="13">
        <v>14208.51</v>
      </c>
      <c r="L20" s="13">
        <v>170502.12</v>
      </c>
      <c r="M20" s="13"/>
      <c r="N20" s="13"/>
      <c r="O20" s="14">
        <v>1705021.2</v>
      </c>
      <c r="P20" s="9" t="s">
        <v>46</v>
      </c>
    </row>
    <row r="21" spans="2:16" ht="34.5" customHeight="1">
      <c r="B21" s="9">
        <v>14</v>
      </c>
      <c r="C21" s="9" t="s">
        <v>37</v>
      </c>
      <c r="D21" s="9" t="s">
        <v>47</v>
      </c>
      <c r="E21" s="9" t="s">
        <v>47</v>
      </c>
      <c r="F21" s="9"/>
      <c r="G21" s="10">
        <v>24</v>
      </c>
      <c r="H21" s="11" t="s">
        <v>39</v>
      </c>
      <c r="I21" s="12">
        <v>10</v>
      </c>
      <c r="J21" s="13">
        <v>9702</v>
      </c>
      <c r="K21" s="13">
        <v>10064.32</v>
      </c>
      <c r="L21" s="13">
        <v>241543.67999999999</v>
      </c>
      <c r="M21" s="13"/>
      <c r="N21" s="13"/>
      <c r="O21" s="14">
        <v>2415436.7999999998</v>
      </c>
      <c r="P21" s="9" t="s">
        <v>48</v>
      </c>
    </row>
    <row r="22" spans="2:16" ht="34.5" customHeight="1">
      <c r="B22" s="9">
        <v>15</v>
      </c>
      <c r="C22" s="9" t="s">
        <v>37</v>
      </c>
      <c r="D22" s="9" t="s">
        <v>49</v>
      </c>
      <c r="E22" s="9" t="s">
        <v>49</v>
      </c>
      <c r="F22" s="9"/>
      <c r="G22" s="10">
        <v>40</v>
      </c>
      <c r="H22" s="11" t="s">
        <v>39</v>
      </c>
      <c r="I22" s="12">
        <v>10</v>
      </c>
      <c r="J22" s="13">
        <v>6072</v>
      </c>
      <c r="K22" s="13">
        <v>6298.76</v>
      </c>
      <c r="L22" s="13">
        <v>251950.4</v>
      </c>
      <c r="M22" s="13"/>
      <c r="N22" s="13"/>
      <c r="O22" s="14">
        <v>2519504</v>
      </c>
      <c r="P22" s="9" t="s">
        <v>50</v>
      </c>
    </row>
    <row r="23" spans="2:16" ht="34.5" customHeight="1">
      <c r="B23" s="9">
        <v>16</v>
      </c>
      <c r="C23" s="9" t="s">
        <v>37</v>
      </c>
      <c r="D23" s="9" t="s">
        <v>51</v>
      </c>
      <c r="E23" s="9" t="s">
        <v>51</v>
      </c>
      <c r="F23" s="9"/>
      <c r="G23" s="10">
        <v>15</v>
      </c>
      <c r="H23" s="11" t="s">
        <v>39</v>
      </c>
      <c r="I23" s="12">
        <v>10</v>
      </c>
      <c r="J23" s="13">
        <v>17284</v>
      </c>
      <c r="K23" s="13">
        <v>17929.46</v>
      </c>
      <c r="L23" s="13">
        <v>268941.90000000002</v>
      </c>
      <c r="M23" s="13"/>
      <c r="N23" s="13"/>
      <c r="O23" s="14">
        <v>2689419</v>
      </c>
      <c r="P23" s="9" t="s">
        <v>52</v>
      </c>
    </row>
    <row r="24" spans="2:16" ht="34.5" customHeight="1">
      <c r="B24" s="9">
        <v>17</v>
      </c>
      <c r="C24" s="9" t="s">
        <v>37</v>
      </c>
      <c r="D24" s="9" t="s">
        <v>53</v>
      </c>
      <c r="E24" s="9" t="s">
        <v>53</v>
      </c>
      <c r="F24" s="9"/>
      <c r="G24" s="10">
        <v>4</v>
      </c>
      <c r="H24" s="11" t="s">
        <v>39</v>
      </c>
      <c r="I24" s="12">
        <v>10</v>
      </c>
      <c r="J24" s="13">
        <v>7845</v>
      </c>
      <c r="K24" s="13">
        <v>8137.97</v>
      </c>
      <c r="L24" s="13">
        <v>32551.88</v>
      </c>
      <c r="M24" s="13"/>
      <c r="N24" s="13"/>
      <c r="O24" s="14">
        <v>325518.8</v>
      </c>
      <c r="P24" s="9" t="s">
        <v>54</v>
      </c>
    </row>
    <row r="25" spans="2:16" ht="34.5" customHeight="1">
      <c r="B25" s="9">
        <v>18</v>
      </c>
      <c r="C25" s="9" t="s">
        <v>37</v>
      </c>
      <c r="D25" s="9" t="s">
        <v>55</v>
      </c>
      <c r="E25" s="9" t="s">
        <v>55</v>
      </c>
      <c r="F25" s="9"/>
      <c r="G25" s="10">
        <v>46</v>
      </c>
      <c r="H25" s="11" t="s">
        <v>39</v>
      </c>
      <c r="I25" s="12">
        <v>10</v>
      </c>
      <c r="J25" s="13">
        <v>9074</v>
      </c>
      <c r="K25" s="13">
        <v>9412.86</v>
      </c>
      <c r="L25" s="13">
        <v>432991.56</v>
      </c>
      <c r="M25" s="13"/>
      <c r="N25" s="13"/>
      <c r="O25" s="14">
        <v>4329915.5999999996</v>
      </c>
      <c r="P25" s="9" t="s">
        <v>56</v>
      </c>
    </row>
    <row r="26" spans="2:16" ht="34.5" customHeight="1">
      <c r="B26" s="9">
        <v>19</v>
      </c>
      <c r="C26" s="9" t="s">
        <v>37</v>
      </c>
      <c r="D26" s="9" t="s">
        <v>57</v>
      </c>
      <c r="E26" s="9" t="s">
        <v>57</v>
      </c>
      <c r="F26" s="9"/>
      <c r="G26" s="10">
        <v>5</v>
      </c>
      <c r="H26" s="11" t="s">
        <v>39</v>
      </c>
      <c r="I26" s="12">
        <v>10</v>
      </c>
      <c r="J26" s="13">
        <v>23750</v>
      </c>
      <c r="K26" s="13">
        <v>24636.93</v>
      </c>
      <c r="L26" s="13">
        <v>123184.65</v>
      </c>
      <c r="M26" s="13"/>
      <c r="N26" s="13"/>
      <c r="O26" s="14">
        <v>1231846.5</v>
      </c>
      <c r="P26" s="9" t="s">
        <v>58</v>
      </c>
    </row>
    <row r="27" spans="2:16" ht="34.5" customHeight="1">
      <c r="B27" s="9">
        <v>20</v>
      </c>
      <c r="C27" s="9" t="s">
        <v>37</v>
      </c>
      <c r="D27" s="9" t="s">
        <v>59</v>
      </c>
      <c r="E27" s="9" t="s">
        <v>59</v>
      </c>
      <c r="F27" s="9"/>
      <c r="G27" s="10">
        <v>11</v>
      </c>
      <c r="H27" s="11" t="s">
        <v>39</v>
      </c>
      <c r="I27" s="12">
        <v>10</v>
      </c>
      <c r="J27" s="13">
        <v>16268</v>
      </c>
      <c r="K27" s="13">
        <v>16875.52</v>
      </c>
      <c r="L27" s="13">
        <v>185630.72</v>
      </c>
      <c r="M27" s="13"/>
      <c r="N27" s="13"/>
      <c r="O27" s="14">
        <v>1856307.2</v>
      </c>
      <c r="P27" s="9" t="s">
        <v>60</v>
      </c>
    </row>
    <row r="28" spans="2:16" ht="34.5" customHeight="1">
      <c r="B28" s="9">
        <v>21</v>
      </c>
      <c r="C28" s="9" t="s">
        <v>37</v>
      </c>
      <c r="D28" s="9" t="s">
        <v>61</v>
      </c>
      <c r="E28" s="9" t="s">
        <v>61</v>
      </c>
      <c r="F28" s="9"/>
      <c r="G28" s="10">
        <v>2</v>
      </c>
      <c r="H28" s="11" t="s">
        <v>39</v>
      </c>
      <c r="I28" s="12">
        <v>10</v>
      </c>
      <c r="J28" s="13">
        <v>26018</v>
      </c>
      <c r="K28" s="13">
        <v>26989.63</v>
      </c>
      <c r="L28" s="13">
        <v>53979.26</v>
      </c>
      <c r="M28" s="13"/>
      <c r="N28" s="13"/>
      <c r="O28" s="14">
        <v>539792.6</v>
      </c>
      <c r="P28" s="9" t="s">
        <v>62</v>
      </c>
    </row>
    <row r="29" spans="2:16" ht="34.5" customHeight="1">
      <c r="B29" s="9">
        <v>22</v>
      </c>
      <c r="C29" s="9" t="s">
        <v>37</v>
      </c>
      <c r="D29" s="9" t="s">
        <v>63</v>
      </c>
      <c r="E29" s="9" t="s">
        <v>63</v>
      </c>
      <c r="F29" s="9"/>
      <c r="G29" s="10">
        <v>2</v>
      </c>
      <c r="H29" s="11" t="s">
        <v>39</v>
      </c>
      <c r="I29" s="12">
        <v>10</v>
      </c>
      <c r="J29" s="13">
        <v>51548</v>
      </c>
      <c r="K29" s="13">
        <v>53473.03</v>
      </c>
      <c r="L29" s="13">
        <v>106946.06</v>
      </c>
      <c r="M29" s="13"/>
      <c r="N29" s="13"/>
      <c r="O29" s="14">
        <v>1069460.6000000001</v>
      </c>
      <c r="P29" s="9" t="s">
        <v>64</v>
      </c>
    </row>
    <row r="30" spans="2:16" ht="34.5" customHeight="1">
      <c r="B30" s="9">
        <v>23</v>
      </c>
      <c r="C30" s="9" t="s">
        <v>37</v>
      </c>
      <c r="D30" s="9" t="s">
        <v>65</v>
      </c>
      <c r="E30" s="9" t="s">
        <v>65</v>
      </c>
      <c r="F30" s="9"/>
      <c r="G30" s="10">
        <v>6</v>
      </c>
      <c r="H30" s="11" t="s">
        <v>39</v>
      </c>
      <c r="I30" s="12">
        <v>10</v>
      </c>
      <c r="J30" s="13">
        <v>12678</v>
      </c>
      <c r="K30" s="13">
        <v>13151.45</v>
      </c>
      <c r="L30" s="13">
        <v>78908.7</v>
      </c>
      <c r="M30" s="13"/>
      <c r="N30" s="13"/>
      <c r="O30" s="14">
        <v>789087</v>
      </c>
      <c r="P30" s="9" t="s">
        <v>66</v>
      </c>
    </row>
    <row r="31" spans="2:16" ht="34.5" customHeight="1">
      <c r="B31" s="9">
        <v>24</v>
      </c>
      <c r="C31" s="9" t="s">
        <v>37</v>
      </c>
      <c r="D31" s="9" t="s">
        <v>67</v>
      </c>
      <c r="E31" s="9" t="s">
        <v>67</v>
      </c>
      <c r="F31" s="9"/>
      <c r="G31" s="10">
        <v>5</v>
      </c>
      <c r="H31" s="11" t="s">
        <v>39</v>
      </c>
      <c r="I31" s="12">
        <v>10</v>
      </c>
      <c r="J31" s="13">
        <v>9539</v>
      </c>
      <c r="K31" s="13">
        <v>9895.23</v>
      </c>
      <c r="L31" s="13">
        <v>49476.15</v>
      </c>
      <c r="M31" s="13"/>
      <c r="N31" s="13"/>
      <c r="O31" s="14">
        <v>494761.5</v>
      </c>
      <c r="P31" s="9" t="s">
        <v>68</v>
      </c>
    </row>
    <row r="32" spans="2:16" ht="34.5" customHeight="1">
      <c r="B32" s="9">
        <v>25</v>
      </c>
      <c r="C32" s="9" t="s">
        <v>37</v>
      </c>
      <c r="D32" s="9" t="s">
        <v>69</v>
      </c>
      <c r="E32" s="9" t="s">
        <v>69</v>
      </c>
      <c r="F32" s="9"/>
      <c r="G32" s="10">
        <v>12</v>
      </c>
      <c r="H32" s="11" t="s">
        <v>39</v>
      </c>
      <c r="I32" s="12">
        <v>10</v>
      </c>
      <c r="J32" s="13">
        <v>10741</v>
      </c>
      <c r="K32" s="13">
        <v>11142.12</v>
      </c>
      <c r="L32" s="13">
        <v>133705.44</v>
      </c>
      <c r="M32" s="13"/>
      <c r="N32" s="13"/>
      <c r="O32" s="14">
        <v>1337054.3999999999</v>
      </c>
      <c r="P32" s="9" t="s">
        <v>70</v>
      </c>
    </row>
    <row r="33" spans="2:16" ht="34.5" customHeight="1">
      <c r="B33" s="9">
        <v>26</v>
      </c>
      <c r="C33" s="9" t="s">
        <v>37</v>
      </c>
      <c r="D33" s="9" t="s">
        <v>71</v>
      </c>
      <c r="E33" s="9" t="s">
        <v>71</v>
      </c>
      <c r="F33" s="9"/>
      <c r="G33" s="10">
        <v>3</v>
      </c>
      <c r="H33" s="11" t="s">
        <v>39</v>
      </c>
      <c r="I33" s="12">
        <v>10</v>
      </c>
      <c r="J33" s="13">
        <v>16137</v>
      </c>
      <c r="K33" s="13">
        <v>16739.63</v>
      </c>
      <c r="L33" s="13">
        <v>50218.89</v>
      </c>
      <c r="M33" s="13"/>
      <c r="N33" s="13"/>
      <c r="O33" s="14">
        <v>502188.9</v>
      </c>
      <c r="P33" s="9" t="s">
        <v>72</v>
      </c>
    </row>
    <row r="34" spans="2:16" ht="34.5" customHeight="1">
      <c r="B34" s="9">
        <v>27</v>
      </c>
      <c r="C34" s="9" t="s">
        <v>37</v>
      </c>
      <c r="D34" s="9" t="s">
        <v>73</v>
      </c>
      <c r="E34" s="9" t="s">
        <v>73</v>
      </c>
      <c r="F34" s="9"/>
      <c r="G34" s="10">
        <v>3</v>
      </c>
      <c r="H34" s="11" t="s">
        <v>39</v>
      </c>
      <c r="I34" s="12">
        <v>10</v>
      </c>
      <c r="J34" s="13">
        <v>16287</v>
      </c>
      <c r="K34" s="13">
        <v>16895.23</v>
      </c>
      <c r="L34" s="13">
        <v>50685.69</v>
      </c>
      <c r="M34" s="13"/>
      <c r="N34" s="13"/>
      <c r="O34" s="14">
        <v>506856.9</v>
      </c>
      <c r="P34" s="9" t="s">
        <v>74</v>
      </c>
    </row>
    <row r="35" spans="2:16" ht="34.5" customHeight="1">
      <c r="B35" s="9">
        <v>28</v>
      </c>
      <c r="C35" s="9" t="s">
        <v>37</v>
      </c>
      <c r="D35" s="9" t="s">
        <v>75</v>
      </c>
      <c r="E35" s="9" t="s">
        <v>75</v>
      </c>
      <c r="F35" s="9"/>
      <c r="G35" s="10">
        <v>19</v>
      </c>
      <c r="H35" s="11" t="s">
        <v>39</v>
      </c>
      <c r="I35" s="12">
        <v>10</v>
      </c>
      <c r="J35" s="13">
        <v>10586</v>
      </c>
      <c r="K35" s="13">
        <v>10981.33</v>
      </c>
      <c r="L35" s="13">
        <v>208645.27</v>
      </c>
      <c r="M35" s="13"/>
      <c r="N35" s="13"/>
      <c r="O35" s="14">
        <v>2086452.7</v>
      </c>
      <c r="P35" s="9" t="s">
        <v>76</v>
      </c>
    </row>
    <row r="36" spans="2:16" ht="34.5" customHeight="1">
      <c r="B36" s="9">
        <v>29</v>
      </c>
      <c r="C36" s="9" t="s">
        <v>37</v>
      </c>
      <c r="D36" s="9" t="s">
        <v>77</v>
      </c>
      <c r="E36" s="9" t="s">
        <v>77</v>
      </c>
      <c r="F36" s="9"/>
      <c r="G36" s="10">
        <v>4</v>
      </c>
      <c r="H36" s="11" t="s">
        <v>39</v>
      </c>
      <c r="I36" s="12">
        <v>10</v>
      </c>
      <c r="J36" s="13">
        <v>11970</v>
      </c>
      <c r="K36" s="13">
        <v>12417.01</v>
      </c>
      <c r="L36" s="13">
        <v>49668.04</v>
      </c>
      <c r="M36" s="13"/>
      <c r="N36" s="13"/>
      <c r="O36" s="14">
        <v>496680.4</v>
      </c>
      <c r="P36" s="9" t="s">
        <v>78</v>
      </c>
    </row>
    <row r="37" spans="2:16" ht="34.5" customHeight="1">
      <c r="B37" s="9">
        <v>30</v>
      </c>
      <c r="C37" s="9" t="s">
        <v>37</v>
      </c>
      <c r="D37" s="9" t="s">
        <v>79</v>
      </c>
      <c r="E37" s="9" t="s">
        <v>79</v>
      </c>
      <c r="F37" s="9"/>
      <c r="G37" s="10">
        <v>7</v>
      </c>
      <c r="H37" s="11" t="s">
        <v>39</v>
      </c>
      <c r="I37" s="12">
        <v>10</v>
      </c>
      <c r="J37" s="13">
        <v>12673</v>
      </c>
      <c r="K37" s="13">
        <v>13146.27</v>
      </c>
      <c r="L37" s="13">
        <v>92023.89</v>
      </c>
      <c r="M37" s="13"/>
      <c r="N37" s="13"/>
      <c r="O37" s="14">
        <v>920238.9</v>
      </c>
      <c r="P37" s="9" t="s">
        <v>80</v>
      </c>
    </row>
    <row r="38" spans="2:16" ht="34.5" customHeight="1">
      <c r="B38" s="9">
        <v>31</v>
      </c>
      <c r="C38" s="9" t="s">
        <v>37</v>
      </c>
      <c r="D38" s="9" t="s">
        <v>81</v>
      </c>
      <c r="E38" s="9" t="s">
        <v>81</v>
      </c>
      <c r="F38" s="9"/>
      <c r="G38" s="10">
        <v>18</v>
      </c>
      <c r="H38" s="11" t="s">
        <v>39</v>
      </c>
      <c r="I38" s="12">
        <v>10</v>
      </c>
      <c r="J38" s="13">
        <v>1193</v>
      </c>
      <c r="K38" s="13">
        <v>1237.55</v>
      </c>
      <c r="L38" s="13">
        <v>22275.9</v>
      </c>
      <c r="M38" s="13"/>
      <c r="N38" s="13"/>
      <c r="O38" s="14">
        <v>222759</v>
      </c>
      <c r="P38" s="9" t="s">
        <v>82</v>
      </c>
    </row>
    <row r="39" spans="2:16" ht="34.5" customHeight="1">
      <c r="B39" s="9">
        <v>32</v>
      </c>
      <c r="C39" s="9" t="s">
        <v>37</v>
      </c>
      <c r="D39" s="9" t="s">
        <v>83</v>
      </c>
      <c r="E39" s="9" t="s">
        <v>83</v>
      </c>
      <c r="F39" s="9"/>
      <c r="G39" s="10">
        <v>63</v>
      </c>
      <c r="H39" s="11" t="s">
        <v>39</v>
      </c>
      <c r="I39" s="12">
        <v>10</v>
      </c>
      <c r="J39" s="13">
        <v>428</v>
      </c>
      <c r="K39" s="13">
        <v>443.98</v>
      </c>
      <c r="L39" s="13">
        <v>27970.74</v>
      </c>
      <c r="M39" s="13"/>
      <c r="N39" s="13"/>
      <c r="O39" s="14">
        <v>279707.40000000002</v>
      </c>
      <c r="P39" s="9" t="s">
        <v>84</v>
      </c>
    </row>
    <row r="40" spans="2:16" ht="34.5" customHeight="1">
      <c r="B40" s="9">
        <v>33</v>
      </c>
      <c r="C40" s="9" t="s">
        <v>37</v>
      </c>
      <c r="D40" s="9" t="s">
        <v>85</v>
      </c>
      <c r="E40" s="9" t="s">
        <v>85</v>
      </c>
      <c r="F40" s="9"/>
      <c r="G40" s="10">
        <v>15</v>
      </c>
      <c r="H40" s="11" t="s">
        <v>39</v>
      </c>
      <c r="I40" s="12">
        <v>10</v>
      </c>
      <c r="J40" s="13">
        <v>864</v>
      </c>
      <c r="K40" s="13">
        <v>896.27</v>
      </c>
      <c r="L40" s="13">
        <v>13444.05</v>
      </c>
      <c r="M40" s="13"/>
      <c r="N40" s="13"/>
      <c r="O40" s="14">
        <v>134440.5</v>
      </c>
      <c r="P40" s="9" t="s">
        <v>86</v>
      </c>
    </row>
    <row r="41" spans="2:16" ht="34.5" customHeight="1">
      <c r="B41" s="9">
        <v>34</v>
      </c>
      <c r="C41" s="9" t="s">
        <v>37</v>
      </c>
      <c r="D41" s="9" t="s">
        <v>87</v>
      </c>
      <c r="E41" s="9" t="s">
        <v>87</v>
      </c>
      <c r="F41" s="9"/>
      <c r="G41" s="10">
        <v>23</v>
      </c>
      <c r="H41" s="11" t="s">
        <v>39</v>
      </c>
      <c r="I41" s="12">
        <v>10</v>
      </c>
      <c r="J41" s="13">
        <v>5509</v>
      </c>
      <c r="K41" s="13">
        <v>5714.73</v>
      </c>
      <c r="L41" s="13">
        <v>131438.79</v>
      </c>
      <c r="M41" s="13"/>
      <c r="N41" s="13"/>
      <c r="O41" s="14">
        <v>1314387.8999999999</v>
      </c>
      <c r="P41" s="9" t="s">
        <v>88</v>
      </c>
    </row>
    <row r="42" spans="2:16" ht="34.5" customHeight="1">
      <c r="B42" s="9">
        <v>35</v>
      </c>
      <c r="C42" s="9" t="s">
        <v>37</v>
      </c>
      <c r="D42" s="9" t="s">
        <v>89</v>
      </c>
      <c r="E42" s="9" t="s">
        <v>89</v>
      </c>
      <c r="F42" s="9"/>
      <c r="G42" s="10">
        <v>21</v>
      </c>
      <c r="H42" s="11" t="s">
        <v>39</v>
      </c>
      <c r="I42" s="12">
        <v>10</v>
      </c>
      <c r="J42" s="13">
        <v>5509</v>
      </c>
      <c r="K42" s="13">
        <v>5714.73</v>
      </c>
      <c r="L42" s="13">
        <v>120009.33</v>
      </c>
      <c r="M42" s="13"/>
      <c r="N42" s="13"/>
      <c r="O42" s="14">
        <v>1200093.3</v>
      </c>
      <c r="P42" s="9" t="s">
        <v>90</v>
      </c>
    </row>
    <row r="43" spans="2:16" ht="34.5" customHeight="1">
      <c r="B43" s="9">
        <v>36</v>
      </c>
      <c r="C43" s="9" t="s">
        <v>37</v>
      </c>
      <c r="D43" s="9" t="s">
        <v>91</v>
      </c>
      <c r="E43" s="9" t="s">
        <v>91</v>
      </c>
      <c r="F43" s="9"/>
      <c r="G43" s="10">
        <v>10</v>
      </c>
      <c r="H43" s="11" t="s">
        <v>39</v>
      </c>
      <c r="I43" s="12">
        <v>10</v>
      </c>
      <c r="J43" s="13">
        <v>6913</v>
      </c>
      <c r="K43" s="13">
        <v>7171.16</v>
      </c>
      <c r="L43" s="13">
        <v>71711.600000000006</v>
      </c>
      <c r="M43" s="13"/>
      <c r="N43" s="13"/>
      <c r="O43" s="14">
        <v>717116</v>
      </c>
      <c r="P43" s="9" t="s">
        <v>92</v>
      </c>
    </row>
    <row r="44" spans="2:16" ht="34.5" customHeight="1">
      <c r="B44" s="9">
        <v>37</v>
      </c>
      <c r="C44" s="9" t="s">
        <v>37</v>
      </c>
      <c r="D44" s="9" t="s">
        <v>93</v>
      </c>
      <c r="E44" s="9" t="s">
        <v>93</v>
      </c>
      <c r="F44" s="9"/>
      <c r="G44" s="10">
        <v>47</v>
      </c>
      <c r="H44" s="11" t="s">
        <v>39</v>
      </c>
      <c r="I44" s="12">
        <v>10</v>
      </c>
      <c r="J44" s="13">
        <v>8610</v>
      </c>
      <c r="K44" s="13">
        <v>8931.5400000000009</v>
      </c>
      <c r="L44" s="13">
        <v>419782.38</v>
      </c>
      <c r="M44" s="13"/>
      <c r="N44" s="13"/>
      <c r="O44" s="14">
        <v>4197823.8</v>
      </c>
      <c r="P44" s="9" t="s">
        <v>94</v>
      </c>
    </row>
    <row r="45" spans="2:16" ht="34.5" customHeight="1">
      <c r="B45" s="9">
        <v>38</v>
      </c>
      <c r="C45" s="9" t="s">
        <v>37</v>
      </c>
      <c r="D45" s="9" t="s">
        <v>95</v>
      </c>
      <c r="E45" s="9" t="s">
        <v>95</v>
      </c>
      <c r="F45" s="9"/>
      <c r="G45" s="10">
        <v>5</v>
      </c>
      <c r="H45" s="11" t="s">
        <v>39</v>
      </c>
      <c r="I45" s="12">
        <v>10</v>
      </c>
      <c r="J45" s="13">
        <v>6008</v>
      </c>
      <c r="K45" s="13">
        <v>6232.37</v>
      </c>
      <c r="L45" s="13">
        <v>31161.85</v>
      </c>
      <c r="M45" s="13"/>
      <c r="N45" s="13"/>
      <c r="O45" s="14">
        <v>311618.5</v>
      </c>
      <c r="P45" s="9" t="s">
        <v>96</v>
      </c>
    </row>
    <row r="46" spans="2:16" ht="34.5" customHeight="1">
      <c r="B46" s="9">
        <v>39</v>
      </c>
      <c r="C46" s="9" t="s">
        <v>37</v>
      </c>
      <c r="D46" s="9" t="s">
        <v>97</v>
      </c>
      <c r="E46" s="9" t="s">
        <v>97</v>
      </c>
      <c r="F46" s="9"/>
      <c r="G46" s="10">
        <v>1</v>
      </c>
      <c r="H46" s="11" t="s">
        <v>39</v>
      </c>
      <c r="I46" s="12">
        <v>10</v>
      </c>
      <c r="J46" s="13">
        <v>30473</v>
      </c>
      <c r="K46" s="13">
        <v>31611</v>
      </c>
      <c r="L46" s="13">
        <v>31611</v>
      </c>
      <c r="M46" s="13"/>
      <c r="N46" s="13"/>
      <c r="O46" s="14">
        <v>316110</v>
      </c>
      <c r="P46" s="9" t="s">
        <v>98</v>
      </c>
    </row>
    <row r="47" spans="2:16" ht="34.5" customHeight="1">
      <c r="B47" s="9">
        <v>40</v>
      </c>
      <c r="C47" s="9" t="s">
        <v>37</v>
      </c>
      <c r="D47" s="9" t="s">
        <v>99</v>
      </c>
      <c r="E47" s="9" t="s">
        <v>99</v>
      </c>
      <c r="F47" s="9"/>
      <c r="G47" s="10">
        <v>1</v>
      </c>
      <c r="H47" s="11" t="s">
        <v>39</v>
      </c>
      <c r="I47" s="12">
        <v>10</v>
      </c>
      <c r="J47" s="13">
        <v>39967</v>
      </c>
      <c r="K47" s="13">
        <v>41459.54</v>
      </c>
      <c r="L47" s="13">
        <v>41459.54</v>
      </c>
      <c r="M47" s="13"/>
      <c r="N47" s="13"/>
      <c r="O47" s="14">
        <v>414595.4</v>
      </c>
      <c r="P47" s="9" t="s">
        <v>100</v>
      </c>
    </row>
    <row r="48" spans="2:16" ht="34.5" customHeight="1">
      <c r="B48" s="9">
        <v>41</v>
      </c>
      <c r="C48" s="9" t="s">
        <v>37</v>
      </c>
      <c r="D48" s="9" t="s">
        <v>101</v>
      </c>
      <c r="E48" s="9" t="s">
        <v>101</v>
      </c>
      <c r="F48" s="9"/>
      <c r="G48" s="10">
        <v>37</v>
      </c>
      <c r="H48" s="11" t="s">
        <v>39</v>
      </c>
      <c r="I48" s="12">
        <v>10</v>
      </c>
      <c r="J48" s="13">
        <v>944</v>
      </c>
      <c r="K48" s="13">
        <v>979.25</v>
      </c>
      <c r="L48" s="13">
        <v>36232.25</v>
      </c>
      <c r="M48" s="13"/>
      <c r="N48" s="13"/>
      <c r="O48" s="14">
        <v>362322.5</v>
      </c>
      <c r="P48" s="9" t="s">
        <v>102</v>
      </c>
    </row>
    <row r="49" spans="2:16" ht="34.5" customHeight="1">
      <c r="B49" s="9">
        <v>42</v>
      </c>
      <c r="C49" s="9" t="s">
        <v>37</v>
      </c>
      <c r="D49" s="9" t="s">
        <v>103</v>
      </c>
      <c r="E49" s="9" t="s">
        <v>103</v>
      </c>
      <c r="F49" s="9"/>
      <c r="G49" s="10">
        <v>37</v>
      </c>
      <c r="H49" s="11" t="s">
        <v>39</v>
      </c>
      <c r="I49" s="12">
        <v>10</v>
      </c>
      <c r="J49" s="13">
        <v>1053</v>
      </c>
      <c r="K49" s="13">
        <v>1092.32</v>
      </c>
      <c r="L49" s="13">
        <v>40415.839999999997</v>
      </c>
      <c r="M49" s="13"/>
      <c r="N49" s="13"/>
      <c r="O49" s="14">
        <v>404158.4</v>
      </c>
      <c r="P49" s="9" t="s">
        <v>104</v>
      </c>
    </row>
    <row r="50" spans="2:16" ht="34.5" customHeight="1">
      <c r="B50" s="9">
        <v>43</v>
      </c>
      <c r="C50" s="9" t="s">
        <v>37</v>
      </c>
      <c r="D50" s="9" t="s">
        <v>105</v>
      </c>
      <c r="E50" s="9" t="s">
        <v>105</v>
      </c>
      <c r="F50" s="9"/>
      <c r="G50" s="10">
        <v>20</v>
      </c>
      <c r="H50" s="11" t="s">
        <v>39</v>
      </c>
      <c r="I50" s="12">
        <v>10</v>
      </c>
      <c r="J50" s="13">
        <v>1044</v>
      </c>
      <c r="K50" s="13">
        <v>1082.99</v>
      </c>
      <c r="L50" s="13">
        <v>21659.8</v>
      </c>
      <c r="M50" s="13"/>
      <c r="N50" s="13"/>
      <c r="O50" s="14">
        <v>216598</v>
      </c>
      <c r="P50" s="9" t="s">
        <v>106</v>
      </c>
    </row>
    <row r="51" spans="2:16" ht="34.5" customHeight="1">
      <c r="B51" s="9">
        <v>44</v>
      </c>
      <c r="C51" s="9" t="s">
        <v>37</v>
      </c>
      <c r="D51" s="9" t="s">
        <v>107</v>
      </c>
      <c r="E51" s="9" t="s">
        <v>107</v>
      </c>
      <c r="F51" s="9"/>
      <c r="G51" s="10">
        <v>29</v>
      </c>
      <c r="H51" s="11" t="s">
        <v>39</v>
      </c>
      <c r="I51" s="12">
        <v>10</v>
      </c>
      <c r="J51" s="13">
        <v>2724</v>
      </c>
      <c r="K51" s="13">
        <v>2825.73</v>
      </c>
      <c r="L51" s="13">
        <v>81946.17</v>
      </c>
      <c r="M51" s="13"/>
      <c r="N51" s="13"/>
      <c r="O51" s="14">
        <v>819461.7</v>
      </c>
      <c r="P51" s="9" t="s">
        <v>108</v>
      </c>
    </row>
    <row r="52" spans="2:16" ht="34.5" customHeight="1">
      <c r="B52" s="9">
        <v>45</v>
      </c>
      <c r="C52" s="9" t="s">
        <v>37</v>
      </c>
      <c r="D52" s="9" t="s">
        <v>109</v>
      </c>
      <c r="E52" s="9" t="s">
        <v>109</v>
      </c>
      <c r="F52" s="9"/>
      <c r="G52" s="10">
        <v>50</v>
      </c>
      <c r="H52" s="11" t="s">
        <v>39</v>
      </c>
      <c r="I52" s="12">
        <v>10</v>
      </c>
      <c r="J52" s="13">
        <v>3022</v>
      </c>
      <c r="K52" s="13">
        <v>3134.85</v>
      </c>
      <c r="L52" s="13">
        <v>156742.5</v>
      </c>
      <c r="M52" s="13"/>
      <c r="N52" s="13"/>
      <c r="O52" s="14">
        <v>1567425</v>
      </c>
      <c r="P52" s="9" t="s">
        <v>110</v>
      </c>
    </row>
    <row r="53" spans="2:16" ht="34.5" customHeight="1">
      <c r="B53" s="9">
        <v>46</v>
      </c>
      <c r="C53" s="9" t="s">
        <v>37</v>
      </c>
      <c r="D53" s="9" t="s">
        <v>111</v>
      </c>
      <c r="E53" s="9" t="s">
        <v>111</v>
      </c>
      <c r="F53" s="9"/>
      <c r="G53" s="10">
        <v>15</v>
      </c>
      <c r="H53" s="11" t="s">
        <v>39</v>
      </c>
      <c r="I53" s="12">
        <v>10</v>
      </c>
      <c r="J53" s="13">
        <v>3022</v>
      </c>
      <c r="K53" s="13">
        <v>3134.85</v>
      </c>
      <c r="L53" s="13">
        <v>47022.75</v>
      </c>
      <c r="M53" s="13"/>
      <c r="N53" s="13"/>
      <c r="O53" s="14">
        <v>470227.5</v>
      </c>
      <c r="P53" s="9" t="s">
        <v>112</v>
      </c>
    </row>
    <row r="54" spans="2:16" ht="34.5" customHeight="1">
      <c r="B54" s="9">
        <v>47</v>
      </c>
      <c r="C54" s="9" t="s">
        <v>37</v>
      </c>
      <c r="D54" s="9" t="s">
        <v>113</v>
      </c>
      <c r="E54" s="9" t="s">
        <v>113</v>
      </c>
      <c r="F54" s="9"/>
      <c r="G54" s="10">
        <v>15</v>
      </c>
      <c r="H54" s="11" t="s">
        <v>39</v>
      </c>
      <c r="I54" s="12">
        <v>10</v>
      </c>
      <c r="J54" s="13">
        <v>3022</v>
      </c>
      <c r="K54" s="13">
        <v>3134.85</v>
      </c>
      <c r="L54" s="13">
        <v>47022.75</v>
      </c>
      <c r="M54" s="13"/>
      <c r="N54" s="13"/>
      <c r="O54" s="14">
        <v>470227.5</v>
      </c>
      <c r="P54" s="9" t="s">
        <v>114</v>
      </c>
    </row>
    <row r="55" spans="2:16" ht="34.5" customHeight="1">
      <c r="B55" s="9">
        <v>48</v>
      </c>
      <c r="C55" s="9" t="s">
        <v>37</v>
      </c>
      <c r="D55" s="9" t="s">
        <v>115</v>
      </c>
      <c r="E55" s="9" t="s">
        <v>115</v>
      </c>
      <c r="F55" s="9"/>
      <c r="G55" s="10">
        <v>37</v>
      </c>
      <c r="H55" s="11" t="s">
        <v>39</v>
      </c>
      <c r="I55" s="12">
        <v>10</v>
      </c>
      <c r="J55" s="13">
        <v>3187</v>
      </c>
      <c r="K55" s="13">
        <v>3306.02</v>
      </c>
      <c r="L55" s="13">
        <v>122322.74</v>
      </c>
      <c r="M55" s="13"/>
      <c r="N55" s="13"/>
      <c r="O55" s="14">
        <v>1223227.3999999999</v>
      </c>
      <c r="P55" s="9" t="s">
        <v>116</v>
      </c>
    </row>
    <row r="56" spans="2:16" ht="34.5" customHeight="1">
      <c r="B56" s="9">
        <v>49</v>
      </c>
      <c r="C56" s="9" t="s">
        <v>37</v>
      </c>
      <c r="D56" s="9" t="s">
        <v>117</v>
      </c>
      <c r="E56" s="9" t="s">
        <v>117</v>
      </c>
      <c r="F56" s="9"/>
      <c r="G56" s="10">
        <v>37</v>
      </c>
      <c r="H56" s="11" t="s">
        <v>39</v>
      </c>
      <c r="I56" s="12">
        <v>10</v>
      </c>
      <c r="J56" s="13">
        <v>3557</v>
      </c>
      <c r="K56" s="13">
        <v>3689.83</v>
      </c>
      <c r="L56" s="13">
        <v>136523.71</v>
      </c>
      <c r="M56" s="13"/>
      <c r="N56" s="13"/>
      <c r="O56" s="14">
        <v>1365237.1</v>
      </c>
      <c r="P56" s="9" t="s">
        <v>118</v>
      </c>
    </row>
    <row r="57" spans="2:16" ht="34.5" customHeight="1">
      <c r="B57" s="9">
        <v>50</v>
      </c>
      <c r="C57" s="9" t="s">
        <v>37</v>
      </c>
      <c r="D57" s="9" t="s">
        <v>119</v>
      </c>
      <c r="E57" s="9" t="s">
        <v>119</v>
      </c>
      <c r="F57" s="9"/>
      <c r="G57" s="10">
        <v>37</v>
      </c>
      <c r="H57" s="11" t="s">
        <v>39</v>
      </c>
      <c r="I57" s="12">
        <v>10</v>
      </c>
      <c r="J57" s="13">
        <v>3557</v>
      </c>
      <c r="K57" s="13">
        <v>3689.83</v>
      </c>
      <c r="L57" s="13">
        <v>136523.71</v>
      </c>
      <c r="M57" s="13"/>
      <c r="N57" s="13"/>
      <c r="O57" s="14">
        <v>1365237.1</v>
      </c>
      <c r="P57" s="9" t="s">
        <v>120</v>
      </c>
    </row>
    <row r="58" spans="2:16" ht="34.5" customHeight="1">
      <c r="B58" s="9">
        <v>51</v>
      </c>
      <c r="C58" s="9" t="s">
        <v>37</v>
      </c>
      <c r="D58" s="9" t="s">
        <v>121</v>
      </c>
      <c r="E58" s="9" t="s">
        <v>121</v>
      </c>
      <c r="F58" s="9"/>
      <c r="G58" s="10">
        <v>15</v>
      </c>
      <c r="H58" s="11" t="s">
        <v>39</v>
      </c>
      <c r="I58" s="12">
        <v>10</v>
      </c>
      <c r="J58" s="13">
        <v>3557</v>
      </c>
      <c r="K58" s="13">
        <v>3689.83</v>
      </c>
      <c r="L58" s="13">
        <v>55347.45</v>
      </c>
      <c r="M58" s="13"/>
      <c r="N58" s="13"/>
      <c r="O58" s="14">
        <v>553474.5</v>
      </c>
      <c r="P58" s="9" t="s">
        <v>122</v>
      </c>
    </row>
    <row r="59" spans="2:16" ht="34.5" customHeight="1">
      <c r="B59" s="9">
        <v>52</v>
      </c>
      <c r="C59" s="9" t="s">
        <v>37</v>
      </c>
      <c r="D59" s="9" t="s">
        <v>123</v>
      </c>
      <c r="E59" s="9" t="s">
        <v>123</v>
      </c>
      <c r="F59" s="9"/>
      <c r="G59" s="10">
        <v>15</v>
      </c>
      <c r="H59" s="11" t="s">
        <v>39</v>
      </c>
      <c r="I59" s="12">
        <v>10</v>
      </c>
      <c r="J59" s="13">
        <v>5462</v>
      </c>
      <c r="K59" s="13">
        <v>5665.98</v>
      </c>
      <c r="L59" s="13">
        <v>84989.7</v>
      </c>
      <c r="M59" s="13"/>
      <c r="N59" s="13"/>
      <c r="O59" s="14">
        <v>849897</v>
      </c>
      <c r="P59" s="9" t="s">
        <v>124</v>
      </c>
    </row>
    <row r="60" spans="2:16" ht="34.5" customHeight="1">
      <c r="B60" s="9">
        <v>53</v>
      </c>
      <c r="C60" s="9" t="s">
        <v>37</v>
      </c>
      <c r="D60" s="9" t="s">
        <v>125</v>
      </c>
      <c r="E60" s="9" t="s">
        <v>125</v>
      </c>
      <c r="F60" s="9"/>
      <c r="G60" s="10">
        <v>15</v>
      </c>
      <c r="H60" s="11" t="s">
        <v>39</v>
      </c>
      <c r="I60" s="12">
        <v>10</v>
      </c>
      <c r="J60" s="13">
        <v>6923</v>
      </c>
      <c r="K60" s="13">
        <v>7181.54</v>
      </c>
      <c r="L60" s="13">
        <v>107723.1</v>
      </c>
      <c r="M60" s="13"/>
      <c r="N60" s="13"/>
      <c r="O60" s="14">
        <v>1077231</v>
      </c>
      <c r="P60" s="9" t="s">
        <v>126</v>
      </c>
    </row>
    <row r="61" spans="2:16" ht="34.5" customHeight="1">
      <c r="B61" s="9">
        <v>54</v>
      </c>
      <c r="C61" s="9" t="s">
        <v>37</v>
      </c>
      <c r="D61" s="9" t="s">
        <v>127</v>
      </c>
      <c r="E61" s="9" t="s">
        <v>127</v>
      </c>
      <c r="F61" s="9"/>
      <c r="G61" s="10">
        <v>15</v>
      </c>
      <c r="H61" s="11" t="s">
        <v>39</v>
      </c>
      <c r="I61" s="12">
        <v>10</v>
      </c>
      <c r="J61" s="13">
        <v>6923</v>
      </c>
      <c r="K61" s="13">
        <v>7181.54</v>
      </c>
      <c r="L61" s="13">
        <v>107723.1</v>
      </c>
      <c r="M61" s="13"/>
      <c r="N61" s="13"/>
      <c r="O61" s="14">
        <v>1077231</v>
      </c>
      <c r="P61" s="9" t="s">
        <v>128</v>
      </c>
    </row>
    <row r="62" spans="2:16" ht="34.5" customHeight="1">
      <c r="B62" s="9">
        <v>55</v>
      </c>
      <c r="C62" s="9" t="s">
        <v>37</v>
      </c>
      <c r="D62" s="9" t="s">
        <v>129</v>
      </c>
      <c r="E62" s="9" t="s">
        <v>129</v>
      </c>
      <c r="F62" s="9"/>
      <c r="G62" s="10">
        <v>50</v>
      </c>
      <c r="H62" s="11" t="s">
        <v>39</v>
      </c>
      <c r="I62" s="12">
        <v>10</v>
      </c>
      <c r="J62" s="13">
        <v>6923</v>
      </c>
      <c r="K62" s="13">
        <v>7181.54</v>
      </c>
      <c r="L62" s="13">
        <v>359077</v>
      </c>
      <c r="M62" s="13"/>
      <c r="N62" s="13"/>
      <c r="O62" s="14">
        <v>3590770</v>
      </c>
      <c r="P62" s="9" t="s">
        <v>130</v>
      </c>
    </row>
    <row r="63" spans="2:16" ht="34.5" customHeight="1">
      <c r="B63" s="9">
        <v>56</v>
      </c>
      <c r="C63" s="9" t="s">
        <v>37</v>
      </c>
      <c r="D63" s="9" t="s">
        <v>131</v>
      </c>
      <c r="E63" s="9" t="s">
        <v>131</v>
      </c>
      <c r="F63" s="9"/>
      <c r="G63" s="10">
        <v>1</v>
      </c>
      <c r="H63" s="11" t="s">
        <v>39</v>
      </c>
      <c r="I63" s="12">
        <v>10</v>
      </c>
      <c r="J63" s="13">
        <v>4784</v>
      </c>
      <c r="K63" s="13">
        <v>4962.66</v>
      </c>
      <c r="L63" s="13">
        <v>4962.66</v>
      </c>
      <c r="M63" s="13"/>
      <c r="N63" s="13"/>
      <c r="O63" s="14">
        <v>49626.6</v>
      </c>
      <c r="P63" s="9" t="s">
        <v>132</v>
      </c>
    </row>
    <row r="64" spans="2:16" ht="34.5" customHeight="1">
      <c r="B64" s="9">
        <v>57</v>
      </c>
      <c r="C64" s="9" t="s">
        <v>37</v>
      </c>
      <c r="D64" s="9" t="s">
        <v>133</v>
      </c>
      <c r="E64" s="9" t="s">
        <v>133</v>
      </c>
      <c r="F64" s="9"/>
      <c r="G64" s="10">
        <v>5</v>
      </c>
      <c r="H64" s="11" t="s">
        <v>39</v>
      </c>
      <c r="I64" s="12">
        <v>10</v>
      </c>
      <c r="J64" s="13">
        <v>5334</v>
      </c>
      <c r="K64" s="13">
        <v>5533.2</v>
      </c>
      <c r="L64" s="13">
        <v>27666</v>
      </c>
      <c r="M64" s="13"/>
      <c r="N64" s="13"/>
      <c r="O64" s="14">
        <v>276660</v>
      </c>
      <c r="P64" s="9" t="s">
        <v>134</v>
      </c>
    </row>
    <row r="65" spans="2:16" ht="34.5" customHeight="1">
      <c r="B65" s="9">
        <v>58</v>
      </c>
      <c r="C65" s="9" t="s">
        <v>37</v>
      </c>
      <c r="D65" s="9" t="s">
        <v>135</v>
      </c>
      <c r="E65" s="9" t="s">
        <v>135</v>
      </c>
      <c r="F65" s="9"/>
      <c r="G65" s="10">
        <v>25</v>
      </c>
      <c r="H65" s="11" t="s">
        <v>39</v>
      </c>
      <c r="I65" s="12">
        <v>10</v>
      </c>
      <c r="J65" s="13">
        <v>6224</v>
      </c>
      <c r="K65" s="13">
        <v>6456.43</v>
      </c>
      <c r="L65" s="13">
        <v>161410.75</v>
      </c>
      <c r="M65" s="13"/>
      <c r="N65" s="13"/>
      <c r="O65" s="14">
        <v>1614107.5</v>
      </c>
      <c r="P65" s="9" t="s">
        <v>136</v>
      </c>
    </row>
    <row r="66" spans="2:16" ht="34.5" customHeight="1">
      <c r="B66" s="9">
        <v>59</v>
      </c>
      <c r="C66" s="9" t="s">
        <v>37</v>
      </c>
      <c r="D66" s="9" t="s">
        <v>137</v>
      </c>
      <c r="E66" s="9" t="s">
        <v>137</v>
      </c>
      <c r="F66" s="9"/>
      <c r="G66" s="10">
        <v>5</v>
      </c>
      <c r="H66" s="11" t="s">
        <v>39</v>
      </c>
      <c r="I66" s="12">
        <v>10</v>
      </c>
      <c r="J66" s="13">
        <v>22558</v>
      </c>
      <c r="K66" s="13">
        <v>23400.41</v>
      </c>
      <c r="L66" s="13">
        <v>117002.05</v>
      </c>
      <c r="M66" s="13"/>
      <c r="N66" s="13"/>
      <c r="O66" s="14">
        <v>1170020.5</v>
      </c>
      <c r="P66" s="9" t="s">
        <v>138</v>
      </c>
    </row>
    <row r="67" spans="2:16" ht="34.5" customHeight="1">
      <c r="B67" s="9">
        <v>60</v>
      </c>
      <c r="C67" s="9" t="s">
        <v>37</v>
      </c>
      <c r="D67" s="9" t="s">
        <v>139</v>
      </c>
      <c r="E67" s="9" t="s">
        <v>139</v>
      </c>
      <c r="F67" s="9"/>
      <c r="G67" s="10">
        <v>67</v>
      </c>
      <c r="H67" s="11" t="s">
        <v>39</v>
      </c>
      <c r="I67" s="12">
        <v>10</v>
      </c>
      <c r="J67" s="13">
        <v>12791</v>
      </c>
      <c r="K67" s="13">
        <v>13268.67</v>
      </c>
      <c r="L67" s="13">
        <v>889000.89</v>
      </c>
      <c r="M67" s="13"/>
      <c r="N67" s="13"/>
      <c r="O67" s="14">
        <v>8890008.9000000004</v>
      </c>
      <c r="P67" s="9" t="s">
        <v>140</v>
      </c>
    </row>
    <row r="68" spans="2:16" ht="34.5" customHeight="1">
      <c r="B68" s="9">
        <v>61</v>
      </c>
      <c r="C68" s="9" t="s">
        <v>37</v>
      </c>
      <c r="D68" s="9" t="s">
        <v>141</v>
      </c>
      <c r="E68" s="9" t="s">
        <v>141</v>
      </c>
      <c r="F68" s="9"/>
      <c r="G68" s="10">
        <v>22</v>
      </c>
      <c r="H68" s="11" t="s">
        <v>39</v>
      </c>
      <c r="I68" s="12">
        <v>10</v>
      </c>
      <c r="J68" s="13">
        <v>20806</v>
      </c>
      <c r="K68" s="13">
        <v>21582.99</v>
      </c>
      <c r="L68" s="13">
        <v>474825.78</v>
      </c>
      <c r="M68" s="13"/>
      <c r="N68" s="13"/>
      <c r="O68" s="14">
        <v>4748257.8</v>
      </c>
      <c r="P68" s="9" t="s">
        <v>142</v>
      </c>
    </row>
    <row r="69" spans="2:16" ht="34.5" customHeight="1">
      <c r="B69" s="9">
        <v>62</v>
      </c>
      <c r="C69" s="9" t="s">
        <v>37</v>
      </c>
      <c r="D69" s="9" t="s">
        <v>143</v>
      </c>
      <c r="E69" s="9" t="s">
        <v>143</v>
      </c>
      <c r="F69" s="9"/>
      <c r="G69" s="10">
        <v>19</v>
      </c>
      <c r="H69" s="11" t="s">
        <v>39</v>
      </c>
      <c r="I69" s="12">
        <v>10</v>
      </c>
      <c r="J69" s="13">
        <v>29423</v>
      </c>
      <c r="K69" s="13">
        <v>30521.78</v>
      </c>
      <c r="L69" s="13">
        <v>579913.81999999995</v>
      </c>
      <c r="M69" s="13"/>
      <c r="N69" s="13"/>
      <c r="O69" s="14">
        <v>5799138.2000000002</v>
      </c>
      <c r="P69" s="9" t="s">
        <v>144</v>
      </c>
    </row>
    <row r="70" spans="2:16" ht="34.5" customHeight="1">
      <c r="B70" s="9">
        <v>63</v>
      </c>
      <c r="C70" s="9" t="s">
        <v>37</v>
      </c>
      <c r="D70" s="9" t="s">
        <v>145</v>
      </c>
      <c r="E70" s="9" t="s">
        <v>145</v>
      </c>
      <c r="F70" s="9"/>
      <c r="G70" s="10">
        <v>5</v>
      </c>
      <c r="H70" s="11" t="s">
        <v>39</v>
      </c>
      <c r="I70" s="12">
        <v>10</v>
      </c>
      <c r="J70" s="13">
        <v>8519</v>
      </c>
      <c r="K70" s="13">
        <v>8837.14</v>
      </c>
      <c r="L70" s="13">
        <v>44185.7</v>
      </c>
      <c r="M70" s="13"/>
      <c r="N70" s="13"/>
      <c r="O70" s="14">
        <v>441857</v>
      </c>
      <c r="P70" s="9" t="s">
        <v>146</v>
      </c>
    </row>
    <row r="71" spans="2:16" ht="34.5" customHeight="1">
      <c r="B71" s="9">
        <v>64</v>
      </c>
      <c r="C71" s="9" t="s">
        <v>37</v>
      </c>
      <c r="D71" s="9" t="s">
        <v>147</v>
      </c>
      <c r="E71" s="9" t="s">
        <v>147</v>
      </c>
      <c r="F71" s="9"/>
      <c r="G71" s="10">
        <v>24</v>
      </c>
      <c r="H71" s="11" t="s">
        <v>39</v>
      </c>
      <c r="I71" s="12">
        <v>10</v>
      </c>
      <c r="J71" s="13">
        <v>7975</v>
      </c>
      <c r="K71" s="13">
        <v>8272.82</v>
      </c>
      <c r="L71" s="13">
        <v>198547.68</v>
      </c>
      <c r="M71" s="13"/>
      <c r="N71" s="13"/>
      <c r="O71" s="14">
        <v>1985476.8</v>
      </c>
      <c r="P71" s="9" t="s">
        <v>148</v>
      </c>
    </row>
    <row r="72" spans="2:16" ht="34.5" customHeight="1">
      <c r="B72" s="9">
        <v>65</v>
      </c>
      <c r="C72" s="9" t="s">
        <v>37</v>
      </c>
      <c r="D72" s="9" t="s">
        <v>149</v>
      </c>
      <c r="E72" s="9" t="s">
        <v>149</v>
      </c>
      <c r="F72" s="9"/>
      <c r="G72" s="10">
        <v>8</v>
      </c>
      <c r="H72" s="11" t="s">
        <v>39</v>
      </c>
      <c r="I72" s="12">
        <v>10</v>
      </c>
      <c r="J72" s="13">
        <v>11550</v>
      </c>
      <c r="K72" s="13">
        <v>11981.33</v>
      </c>
      <c r="L72" s="13">
        <v>95850.64</v>
      </c>
      <c r="M72" s="13"/>
      <c r="N72" s="13"/>
      <c r="O72" s="14">
        <v>958506.4</v>
      </c>
      <c r="P72" s="9" t="s">
        <v>150</v>
      </c>
    </row>
    <row r="73" spans="2:16" ht="34.5" customHeight="1">
      <c r="B73" s="9">
        <v>66</v>
      </c>
      <c r="C73" s="9" t="s">
        <v>37</v>
      </c>
      <c r="D73" s="9" t="s">
        <v>151</v>
      </c>
      <c r="E73" s="9" t="s">
        <v>151</v>
      </c>
      <c r="F73" s="9"/>
      <c r="G73" s="10">
        <v>6</v>
      </c>
      <c r="H73" s="11" t="s">
        <v>39</v>
      </c>
      <c r="I73" s="12">
        <v>10</v>
      </c>
      <c r="J73" s="13">
        <v>5664</v>
      </c>
      <c r="K73" s="13">
        <v>5875.52</v>
      </c>
      <c r="L73" s="13">
        <v>35253.120000000003</v>
      </c>
      <c r="M73" s="13"/>
      <c r="N73" s="13"/>
      <c r="O73" s="14">
        <v>352531.20000000001</v>
      </c>
      <c r="P73" s="9" t="s">
        <v>152</v>
      </c>
    </row>
    <row r="74" spans="2:16" ht="34.5" customHeight="1">
      <c r="B74" s="9">
        <v>67</v>
      </c>
      <c r="C74" s="9" t="s">
        <v>37</v>
      </c>
      <c r="D74" s="9" t="s">
        <v>153</v>
      </c>
      <c r="E74" s="9" t="s">
        <v>153</v>
      </c>
      <c r="F74" s="9"/>
      <c r="G74" s="10">
        <v>9</v>
      </c>
      <c r="H74" s="11" t="s">
        <v>39</v>
      </c>
      <c r="I74" s="12">
        <v>10</v>
      </c>
      <c r="J74" s="13">
        <v>3355</v>
      </c>
      <c r="K74" s="13">
        <v>3480.29</v>
      </c>
      <c r="L74" s="13">
        <v>31322.61</v>
      </c>
      <c r="M74" s="13"/>
      <c r="N74" s="13"/>
      <c r="O74" s="14">
        <v>313226.09999999998</v>
      </c>
      <c r="P74" s="9" t="s">
        <v>154</v>
      </c>
    </row>
    <row r="75" spans="2:16" ht="34.5" customHeight="1">
      <c r="B75" s="9">
        <v>68</v>
      </c>
      <c r="C75" s="9" t="s">
        <v>37</v>
      </c>
      <c r="D75" s="9" t="s">
        <v>155</v>
      </c>
      <c r="E75" s="9" t="s">
        <v>155</v>
      </c>
      <c r="F75" s="9"/>
      <c r="G75" s="10">
        <v>4</v>
      </c>
      <c r="H75" s="11" t="s">
        <v>39</v>
      </c>
      <c r="I75" s="12">
        <v>10</v>
      </c>
      <c r="J75" s="13">
        <v>5586</v>
      </c>
      <c r="K75" s="13">
        <v>5794.61</v>
      </c>
      <c r="L75" s="13">
        <v>23178.44</v>
      </c>
      <c r="M75" s="13"/>
      <c r="N75" s="13"/>
      <c r="O75" s="14">
        <v>231784.4</v>
      </c>
      <c r="P75" s="9" t="s">
        <v>156</v>
      </c>
    </row>
    <row r="76" spans="2:16" ht="34.5" customHeight="1">
      <c r="B76" s="9">
        <v>69</v>
      </c>
      <c r="C76" s="9" t="s">
        <v>37</v>
      </c>
      <c r="D76" s="9" t="s">
        <v>157</v>
      </c>
      <c r="E76" s="9" t="s">
        <v>157</v>
      </c>
      <c r="F76" s="9"/>
      <c r="G76" s="10">
        <v>2</v>
      </c>
      <c r="H76" s="11" t="s">
        <v>39</v>
      </c>
      <c r="I76" s="12">
        <v>10</v>
      </c>
      <c r="J76" s="13">
        <v>141972</v>
      </c>
      <c r="K76" s="13">
        <v>147273.85999999999</v>
      </c>
      <c r="L76" s="13">
        <v>294547.71999999997</v>
      </c>
      <c r="M76" s="13"/>
      <c r="N76" s="13"/>
      <c r="O76" s="14">
        <v>2945477.2</v>
      </c>
      <c r="P76" s="9" t="s">
        <v>158</v>
      </c>
    </row>
    <row r="77" spans="2:16" ht="34.5" customHeight="1">
      <c r="B77" s="9">
        <v>70</v>
      </c>
      <c r="C77" s="9" t="s">
        <v>37</v>
      </c>
      <c r="D77" s="9" t="s">
        <v>159</v>
      </c>
      <c r="E77" s="9" t="s">
        <v>159</v>
      </c>
      <c r="F77" s="9"/>
      <c r="G77" s="10">
        <v>64</v>
      </c>
      <c r="H77" s="11" t="s">
        <v>39</v>
      </c>
      <c r="I77" s="12">
        <v>10</v>
      </c>
      <c r="J77" s="13">
        <v>29967</v>
      </c>
      <c r="K77" s="13">
        <v>31086.1</v>
      </c>
      <c r="L77" s="13">
        <v>1989510.4</v>
      </c>
      <c r="M77" s="13"/>
      <c r="N77" s="13"/>
      <c r="O77" s="14">
        <v>19895104</v>
      </c>
      <c r="P77" s="9" t="s">
        <v>160</v>
      </c>
    </row>
    <row r="78" spans="2:16" ht="34.5" customHeight="1">
      <c r="B78" s="9">
        <v>71</v>
      </c>
      <c r="C78" s="9" t="s">
        <v>37</v>
      </c>
      <c r="D78" s="9" t="s">
        <v>161</v>
      </c>
      <c r="E78" s="9" t="s">
        <v>161</v>
      </c>
      <c r="F78" s="9"/>
      <c r="G78" s="10">
        <v>54</v>
      </c>
      <c r="H78" s="11" t="s">
        <v>39</v>
      </c>
      <c r="I78" s="12">
        <v>10</v>
      </c>
      <c r="J78" s="13">
        <v>8992</v>
      </c>
      <c r="K78" s="13">
        <v>9327.7999999999993</v>
      </c>
      <c r="L78" s="13">
        <v>503701.2</v>
      </c>
      <c r="M78" s="13"/>
      <c r="N78" s="13"/>
      <c r="O78" s="14">
        <v>5037012</v>
      </c>
      <c r="P78" s="9" t="s">
        <v>162</v>
      </c>
    </row>
    <row r="79" spans="2:16" ht="34.5" customHeight="1">
      <c r="B79" s="9">
        <v>72</v>
      </c>
      <c r="C79" s="9" t="s">
        <v>37</v>
      </c>
      <c r="D79" s="9" t="s">
        <v>163</v>
      </c>
      <c r="E79" s="9" t="s">
        <v>163</v>
      </c>
      <c r="F79" s="9"/>
      <c r="G79" s="10">
        <v>50</v>
      </c>
      <c r="H79" s="11" t="s">
        <v>39</v>
      </c>
      <c r="I79" s="12">
        <v>10</v>
      </c>
      <c r="J79" s="13">
        <v>12329</v>
      </c>
      <c r="K79" s="13">
        <v>12789.42</v>
      </c>
      <c r="L79" s="13">
        <v>639471</v>
      </c>
      <c r="M79" s="13"/>
      <c r="N79" s="13"/>
      <c r="O79" s="14">
        <v>6394710</v>
      </c>
      <c r="P79" s="9" t="s">
        <v>164</v>
      </c>
    </row>
    <row r="80" spans="2:16" ht="34.5" customHeight="1">
      <c r="B80" s="9">
        <v>73</v>
      </c>
      <c r="C80" s="9" t="s">
        <v>37</v>
      </c>
      <c r="D80" s="9" t="s">
        <v>165</v>
      </c>
      <c r="E80" s="9" t="s">
        <v>165</v>
      </c>
      <c r="F80" s="9"/>
      <c r="G80" s="10">
        <v>75</v>
      </c>
      <c r="H80" s="11" t="s">
        <v>39</v>
      </c>
      <c r="I80" s="12">
        <v>10</v>
      </c>
      <c r="J80" s="13">
        <v>6389</v>
      </c>
      <c r="K80" s="13">
        <v>6627.59</v>
      </c>
      <c r="L80" s="13">
        <v>497069.25</v>
      </c>
      <c r="M80" s="13"/>
      <c r="N80" s="13"/>
      <c r="O80" s="14">
        <v>4970692.5</v>
      </c>
      <c r="P80" s="9" t="s">
        <v>166</v>
      </c>
    </row>
    <row r="81" spans="2:16" ht="34.5" customHeight="1">
      <c r="B81" s="9">
        <v>74</v>
      </c>
      <c r="C81" s="9" t="s">
        <v>37</v>
      </c>
      <c r="D81" s="9" t="s">
        <v>167</v>
      </c>
      <c r="E81" s="9" t="s">
        <v>167</v>
      </c>
      <c r="F81" s="9"/>
      <c r="G81" s="10">
        <v>53</v>
      </c>
      <c r="H81" s="11" t="s">
        <v>39</v>
      </c>
      <c r="I81" s="12">
        <v>10</v>
      </c>
      <c r="J81" s="13">
        <v>18813</v>
      </c>
      <c r="K81" s="13">
        <v>19515.560000000001</v>
      </c>
      <c r="L81" s="13">
        <v>1034324.68</v>
      </c>
      <c r="M81" s="13"/>
      <c r="N81" s="13"/>
      <c r="O81" s="14">
        <v>10343246.800000001</v>
      </c>
      <c r="P81" s="9" t="s">
        <v>168</v>
      </c>
    </row>
    <row r="82" spans="2:16" ht="34.5" customHeight="1">
      <c r="B82" s="9">
        <v>75</v>
      </c>
      <c r="C82" s="9" t="s">
        <v>37</v>
      </c>
      <c r="D82" s="9" t="s">
        <v>169</v>
      </c>
      <c r="E82" s="9" t="s">
        <v>169</v>
      </c>
      <c r="F82" s="9"/>
      <c r="G82" s="10">
        <v>9</v>
      </c>
      <c r="H82" s="11" t="s">
        <v>39</v>
      </c>
      <c r="I82" s="12">
        <v>10</v>
      </c>
      <c r="J82" s="13">
        <v>4645</v>
      </c>
      <c r="K82" s="13">
        <v>4818.46</v>
      </c>
      <c r="L82" s="13">
        <v>43366.14</v>
      </c>
      <c r="M82" s="13"/>
      <c r="N82" s="13"/>
      <c r="O82" s="14">
        <v>433661.4</v>
      </c>
      <c r="P82" s="9" t="s">
        <v>170</v>
      </c>
    </row>
    <row r="83" spans="2:16" ht="34.5" customHeight="1">
      <c r="B83" s="9">
        <v>76</v>
      </c>
      <c r="C83" s="9" t="s">
        <v>37</v>
      </c>
      <c r="D83" s="9" t="s">
        <v>171</v>
      </c>
      <c r="E83" s="9" t="s">
        <v>171</v>
      </c>
      <c r="F83" s="9"/>
      <c r="G83" s="10">
        <v>23</v>
      </c>
      <c r="H83" s="11" t="s">
        <v>39</v>
      </c>
      <c r="I83" s="12">
        <v>10</v>
      </c>
      <c r="J83" s="13">
        <v>3010</v>
      </c>
      <c r="K83" s="13">
        <v>3122.41</v>
      </c>
      <c r="L83" s="13">
        <v>71815.429999999993</v>
      </c>
      <c r="M83" s="13"/>
      <c r="N83" s="13"/>
      <c r="O83" s="14">
        <v>718154.3</v>
      </c>
      <c r="P83" s="9" t="s">
        <v>172</v>
      </c>
    </row>
    <row r="84" spans="2:16" ht="34.5" customHeight="1">
      <c r="B84" s="9">
        <v>77</v>
      </c>
      <c r="C84" s="9" t="s">
        <v>37</v>
      </c>
      <c r="D84" s="9" t="s">
        <v>173</v>
      </c>
      <c r="E84" s="9" t="s">
        <v>173</v>
      </c>
      <c r="F84" s="9"/>
      <c r="G84" s="10">
        <v>3</v>
      </c>
      <c r="H84" s="11" t="s">
        <v>39</v>
      </c>
      <c r="I84" s="12">
        <v>10</v>
      </c>
      <c r="J84" s="13">
        <v>4630</v>
      </c>
      <c r="K84" s="13">
        <v>4802.8999999999996</v>
      </c>
      <c r="L84" s="13">
        <v>14408.7</v>
      </c>
      <c r="M84" s="13"/>
      <c r="N84" s="13"/>
      <c r="O84" s="14">
        <v>144087</v>
      </c>
      <c r="P84" s="9" t="s">
        <v>174</v>
      </c>
    </row>
    <row r="85" spans="2:16" ht="34.5" customHeight="1">
      <c r="B85" s="9">
        <v>78</v>
      </c>
      <c r="C85" s="9" t="s">
        <v>37</v>
      </c>
      <c r="D85" s="9" t="s">
        <v>175</v>
      </c>
      <c r="E85" s="9" t="s">
        <v>175</v>
      </c>
      <c r="F85" s="9"/>
      <c r="G85" s="10">
        <v>4</v>
      </c>
      <c r="H85" s="11" t="s">
        <v>39</v>
      </c>
      <c r="I85" s="12">
        <v>10</v>
      </c>
      <c r="J85" s="13">
        <v>15266</v>
      </c>
      <c r="K85" s="13">
        <v>15836.1</v>
      </c>
      <c r="L85" s="13">
        <v>63344.4</v>
      </c>
      <c r="M85" s="13"/>
      <c r="N85" s="13"/>
      <c r="O85" s="14">
        <v>633444</v>
      </c>
      <c r="P85" s="9" t="s">
        <v>176</v>
      </c>
    </row>
    <row r="86" spans="2:16" ht="34.5" customHeight="1">
      <c r="B86" s="9">
        <v>79</v>
      </c>
      <c r="C86" s="9" t="s">
        <v>37</v>
      </c>
      <c r="D86" s="9" t="s">
        <v>177</v>
      </c>
      <c r="E86" s="9" t="s">
        <v>177</v>
      </c>
      <c r="F86" s="9"/>
      <c r="G86" s="10">
        <v>1</v>
      </c>
      <c r="H86" s="11" t="s">
        <v>39</v>
      </c>
      <c r="I86" s="12">
        <v>10</v>
      </c>
      <c r="J86" s="13">
        <v>19617</v>
      </c>
      <c r="K86" s="13">
        <v>20349.59</v>
      </c>
      <c r="L86" s="13">
        <v>20349.59</v>
      </c>
      <c r="M86" s="13"/>
      <c r="N86" s="13"/>
      <c r="O86" s="14">
        <v>203495.9</v>
      </c>
      <c r="P86" s="9" t="s">
        <v>178</v>
      </c>
    </row>
    <row r="87" spans="2:16" ht="34.5" customHeight="1">
      <c r="B87" s="9">
        <v>80</v>
      </c>
      <c r="C87" s="9" t="s">
        <v>37</v>
      </c>
      <c r="D87" s="9" t="s">
        <v>179</v>
      </c>
      <c r="E87" s="9" t="s">
        <v>179</v>
      </c>
      <c r="F87" s="9"/>
      <c r="G87" s="10">
        <v>2</v>
      </c>
      <c r="H87" s="11" t="s">
        <v>39</v>
      </c>
      <c r="I87" s="12">
        <v>10</v>
      </c>
      <c r="J87" s="13">
        <v>24845</v>
      </c>
      <c r="K87" s="13">
        <v>25772.82</v>
      </c>
      <c r="L87" s="13">
        <v>51545.64</v>
      </c>
      <c r="M87" s="13"/>
      <c r="N87" s="13"/>
      <c r="O87" s="14">
        <v>515456.4</v>
      </c>
      <c r="P87" s="9" t="s">
        <v>180</v>
      </c>
    </row>
    <row r="88" spans="2:16" ht="34.5" customHeight="1">
      <c r="B88" s="9">
        <v>81</v>
      </c>
      <c r="C88" s="9" t="s">
        <v>37</v>
      </c>
      <c r="D88" s="9" t="s">
        <v>181</v>
      </c>
      <c r="E88" s="9" t="s">
        <v>181</v>
      </c>
      <c r="F88" s="9"/>
      <c r="G88" s="10">
        <v>9</v>
      </c>
      <c r="H88" s="11" t="s">
        <v>39</v>
      </c>
      <c r="I88" s="12">
        <v>10</v>
      </c>
      <c r="J88" s="13">
        <v>8620</v>
      </c>
      <c r="K88" s="13">
        <v>8941.91</v>
      </c>
      <c r="L88" s="13">
        <v>80477.19</v>
      </c>
      <c r="M88" s="13"/>
      <c r="N88" s="13"/>
      <c r="O88" s="14">
        <v>804771.9</v>
      </c>
      <c r="P88" s="9" t="s">
        <v>182</v>
      </c>
    </row>
    <row r="89" spans="2:16" ht="34.5" customHeight="1">
      <c r="B89" s="9">
        <v>82</v>
      </c>
      <c r="C89" s="9" t="s">
        <v>37</v>
      </c>
      <c r="D89" s="9" t="s">
        <v>183</v>
      </c>
      <c r="E89" s="9" t="s">
        <v>183</v>
      </c>
      <c r="F89" s="9"/>
      <c r="G89" s="10">
        <v>4</v>
      </c>
      <c r="H89" s="11" t="s">
        <v>39</v>
      </c>
      <c r="I89" s="12">
        <v>10</v>
      </c>
      <c r="J89" s="13">
        <v>25927</v>
      </c>
      <c r="K89" s="13">
        <v>26895.23</v>
      </c>
      <c r="L89" s="13">
        <v>107580.92</v>
      </c>
      <c r="M89" s="13"/>
      <c r="N89" s="13"/>
      <c r="O89" s="14">
        <v>1075809.2</v>
      </c>
      <c r="P89" s="9" t="s">
        <v>184</v>
      </c>
    </row>
    <row r="90" spans="2:16" ht="34.5" customHeight="1">
      <c r="B90" s="9">
        <v>83</v>
      </c>
      <c r="C90" s="9" t="s">
        <v>37</v>
      </c>
      <c r="D90" s="9" t="s">
        <v>185</v>
      </c>
      <c r="E90" s="9" t="s">
        <v>185</v>
      </c>
      <c r="F90" s="9"/>
      <c r="G90" s="10">
        <v>3</v>
      </c>
      <c r="H90" s="11" t="s">
        <v>39</v>
      </c>
      <c r="I90" s="12">
        <v>10</v>
      </c>
      <c r="J90" s="13">
        <v>47314</v>
      </c>
      <c r="K90" s="13">
        <v>49080.91</v>
      </c>
      <c r="L90" s="13">
        <v>147242.73000000001</v>
      </c>
      <c r="M90" s="13"/>
      <c r="N90" s="13"/>
      <c r="O90" s="14">
        <v>1472427.3</v>
      </c>
      <c r="P90" s="9" t="s">
        <v>186</v>
      </c>
    </row>
    <row r="91" spans="2:16" ht="34.5" customHeight="1">
      <c r="B91" s="9">
        <v>84</v>
      </c>
      <c r="C91" s="9" t="s">
        <v>37</v>
      </c>
      <c r="D91" s="9" t="s">
        <v>187</v>
      </c>
      <c r="E91" s="9" t="s">
        <v>187</v>
      </c>
      <c r="F91" s="9"/>
      <c r="G91" s="10">
        <v>2</v>
      </c>
      <c r="H91" s="11" t="s">
        <v>39</v>
      </c>
      <c r="I91" s="12">
        <v>10</v>
      </c>
      <c r="J91" s="13">
        <v>12663</v>
      </c>
      <c r="K91" s="13">
        <v>13135.89</v>
      </c>
      <c r="L91" s="13">
        <v>26271.78</v>
      </c>
      <c r="M91" s="13"/>
      <c r="N91" s="13"/>
      <c r="O91" s="14">
        <v>262717.8</v>
      </c>
      <c r="P91" s="9" t="s">
        <v>188</v>
      </c>
    </row>
    <row r="92" spans="2:16" ht="34.5" customHeight="1">
      <c r="B92" s="9">
        <v>85</v>
      </c>
      <c r="C92" s="9" t="s">
        <v>37</v>
      </c>
      <c r="D92" s="9" t="s">
        <v>189</v>
      </c>
      <c r="E92" s="9" t="s">
        <v>189</v>
      </c>
      <c r="F92" s="9"/>
      <c r="G92" s="10">
        <v>2</v>
      </c>
      <c r="H92" s="11" t="s">
        <v>39</v>
      </c>
      <c r="I92" s="12">
        <v>10</v>
      </c>
      <c r="J92" s="13">
        <v>29033</v>
      </c>
      <c r="K92" s="13">
        <v>30117.22</v>
      </c>
      <c r="L92" s="13">
        <v>60234.44</v>
      </c>
      <c r="M92" s="13"/>
      <c r="N92" s="13"/>
      <c r="O92" s="14">
        <v>602344.4</v>
      </c>
      <c r="P92" s="9" t="s">
        <v>190</v>
      </c>
    </row>
    <row r="93" spans="2:16" ht="34.5" customHeight="1">
      <c r="B93" s="9">
        <v>86</v>
      </c>
      <c r="C93" s="9" t="s">
        <v>37</v>
      </c>
      <c r="D93" s="9" t="s">
        <v>191</v>
      </c>
      <c r="E93" s="9" t="s">
        <v>191</v>
      </c>
      <c r="F93" s="9"/>
      <c r="G93" s="10">
        <v>1</v>
      </c>
      <c r="H93" s="11" t="s">
        <v>39</v>
      </c>
      <c r="I93" s="12">
        <v>10</v>
      </c>
      <c r="J93" s="13">
        <v>43558</v>
      </c>
      <c r="K93" s="13">
        <v>45184.65</v>
      </c>
      <c r="L93" s="13">
        <v>45184.65</v>
      </c>
      <c r="M93" s="13"/>
      <c r="N93" s="13"/>
      <c r="O93" s="14">
        <v>451846.5</v>
      </c>
      <c r="P93" s="9" t="s">
        <v>192</v>
      </c>
    </row>
    <row r="94" spans="2:16" ht="34.5" customHeight="1">
      <c r="B94" s="9">
        <v>87</v>
      </c>
      <c r="C94" s="9" t="s">
        <v>37</v>
      </c>
      <c r="D94" s="9" t="s">
        <v>193</v>
      </c>
      <c r="E94" s="9" t="s">
        <v>193</v>
      </c>
      <c r="F94" s="9"/>
      <c r="G94" s="10">
        <v>1</v>
      </c>
      <c r="H94" s="11" t="s">
        <v>39</v>
      </c>
      <c r="I94" s="12">
        <v>10</v>
      </c>
      <c r="J94" s="13">
        <v>36295</v>
      </c>
      <c r="K94" s="13">
        <v>37650.410000000003</v>
      </c>
      <c r="L94" s="13">
        <v>37650.410000000003</v>
      </c>
      <c r="M94" s="13"/>
      <c r="N94" s="13"/>
      <c r="O94" s="14">
        <v>376504.1</v>
      </c>
      <c r="P94" s="9" t="s">
        <v>194</v>
      </c>
    </row>
    <row r="95" spans="2:16" ht="34.5" customHeight="1">
      <c r="B95" s="9">
        <v>88</v>
      </c>
      <c r="C95" s="9" t="s">
        <v>37</v>
      </c>
      <c r="D95" s="9" t="s">
        <v>195</v>
      </c>
      <c r="E95" s="9" t="s">
        <v>195</v>
      </c>
      <c r="F95" s="9"/>
      <c r="G95" s="10">
        <v>15</v>
      </c>
      <c r="H95" s="11" t="s">
        <v>39</v>
      </c>
      <c r="I95" s="12">
        <v>10</v>
      </c>
      <c r="J95" s="13">
        <v>16410</v>
      </c>
      <c r="K95" s="13">
        <v>17022.82</v>
      </c>
      <c r="L95" s="13">
        <v>255342.3</v>
      </c>
      <c r="M95" s="13"/>
      <c r="N95" s="13"/>
      <c r="O95" s="14">
        <v>2553423</v>
      </c>
      <c r="P95" s="9" t="s">
        <v>196</v>
      </c>
    </row>
    <row r="96" spans="2:16" ht="34.5" customHeight="1">
      <c r="B96" s="9">
        <v>89</v>
      </c>
      <c r="C96" s="9" t="s">
        <v>37</v>
      </c>
      <c r="D96" s="9" t="s">
        <v>197</v>
      </c>
      <c r="E96" s="9" t="s">
        <v>197</v>
      </c>
      <c r="F96" s="9"/>
      <c r="G96" s="10">
        <v>2</v>
      </c>
      <c r="H96" s="11" t="s">
        <v>39</v>
      </c>
      <c r="I96" s="12">
        <v>10</v>
      </c>
      <c r="J96" s="13">
        <v>29490</v>
      </c>
      <c r="K96" s="13">
        <v>30591.29</v>
      </c>
      <c r="L96" s="13">
        <v>61182.58</v>
      </c>
      <c r="M96" s="13"/>
      <c r="N96" s="13"/>
      <c r="O96" s="14">
        <v>611825.80000000005</v>
      </c>
      <c r="P96" s="9" t="s">
        <v>198</v>
      </c>
    </row>
    <row r="97" spans="2:18" ht="34.5" customHeight="1">
      <c r="B97" s="9">
        <v>90</v>
      </c>
      <c r="C97" s="9" t="s">
        <v>37</v>
      </c>
      <c r="D97" s="9" t="s">
        <v>199</v>
      </c>
      <c r="E97" s="9" t="s">
        <v>199</v>
      </c>
      <c r="F97" s="9"/>
      <c r="G97" s="10">
        <v>2</v>
      </c>
      <c r="H97" s="11" t="s">
        <v>39</v>
      </c>
      <c r="I97" s="12">
        <v>10</v>
      </c>
      <c r="J97" s="13">
        <v>35161</v>
      </c>
      <c r="K97" s="13">
        <v>36474.07</v>
      </c>
      <c r="L97" s="13">
        <v>72948.14</v>
      </c>
      <c r="M97" s="13"/>
      <c r="N97" s="13"/>
      <c r="O97" s="14">
        <v>729481.4</v>
      </c>
      <c r="P97" s="9" t="s">
        <v>200</v>
      </c>
    </row>
    <row r="98" spans="2:18" ht="34.5" customHeight="1">
      <c r="B98" s="9">
        <v>91</v>
      </c>
      <c r="C98" s="9" t="s">
        <v>37</v>
      </c>
      <c r="D98" s="9" t="s">
        <v>201</v>
      </c>
      <c r="E98" s="9" t="s">
        <v>201</v>
      </c>
      <c r="F98" s="9"/>
      <c r="G98" s="10">
        <v>7</v>
      </c>
      <c r="H98" s="11" t="s">
        <v>39</v>
      </c>
      <c r="I98" s="12">
        <v>10</v>
      </c>
      <c r="J98" s="13">
        <v>113418</v>
      </c>
      <c r="K98" s="13">
        <v>117653.53</v>
      </c>
      <c r="L98" s="13">
        <v>823574.71</v>
      </c>
      <c r="M98" s="13"/>
      <c r="N98" s="13"/>
      <c r="O98" s="14">
        <v>8235747.0999999996</v>
      </c>
      <c r="P98" s="9" t="s">
        <v>202</v>
      </c>
    </row>
    <row r="99" spans="2:18" ht="34.5" customHeight="1">
      <c r="B99" s="9">
        <v>92</v>
      </c>
      <c r="C99" s="9" t="s">
        <v>37</v>
      </c>
      <c r="D99" s="9" t="s">
        <v>203</v>
      </c>
      <c r="E99" s="9" t="s">
        <v>203</v>
      </c>
      <c r="F99" s="9"/>
      <c r="G99" s="10">
        <v>2</v>
      </c>
      <c r="H99" s="11" t="s">
        <v>39</v>
      </c>
      <c r="I99" s="12">
        <v>10</v>
      </c>
      <c r="J99" s="13">
        <v>87904</v>
      </c>
      <c r="K99" s="13">
        <v>91186.72</v>
      </c>
      <c r="L99" s="13">
        <v>182373.44</v>
      </c>
      <c r="M99" s="13"/>
      <c r="N99" s="13"/>
      <c r="O99" s="14">
        <v>1823734.4</v>
      </c>
      <c r="P99" s="9" t="s">
        <v>204</v>
      </c>
    </row>
    <row r="100" spans="2:18" ht="34.5" customHeight="1">
      <c r="B100" s="9">
        <v>93</v>
      </c>
      <c r="C100" s="9" t="s">
        <v>37</v>
      </c>
      <c r="D100" s="9" t="s">
        <v>205</v>
      </c>
      <c r="E100" s="9" t="s">
        <v>205</v>
      </c>
      <c r="F100" s="9"/>
      <c r="G100" s="10">
        <v>2</v>
      </c>
      <c r="H100" s="11" t="s">
        <v>39</v>
      </c>
      <c r="I100" s="12">
        <v>10</v>
      </c>
      <c r="J100" s="13">
        <v>158510</v>
      </c>
      <c r="K100" s="13">
        <v>164429.46</v>
      </c>
      <c r="L100" s="13">
        <v>328858.92</v>
      </c>
      <c r="M100" s="13"/>
      <c r="N100" s="13"/>
      <c r="O100" s="14">
        <v>3288589.2</v>
      </c>
      <c r="P100" s="9" t="s">
        <v>206</v>
      </c>
    </row>
    <row r="101" spans="2:18" ht="34.5" customHeight="1">
      <c r="B101" s="9">
        <v>94</v>
      </c>
      <c r="C101" s="9" t="s">
        <v>37</v>
      </c>
      <c r="D101" s="9" t="s">
        <v>207</v>
      </c>
      <c r="E101" s="9" t="s">
        <v>207</v>
      </c>
      <c r="F101" s="9"/>
      <c r="G101" s="10">
        <v>2</v>
      </c>
      <c r="H101" s="11" t="s">
        <v>39</v>
      </c>
      <c r="I101" s="12">
        <v>10</v>
      </c>
      <c r="J101" s="13">
        <v>175806</v>
      </c>
      <c r="K101" s="13">
        <v>182371.37</v>
      </c>
      <c r="L101" s="13">
        <v>364742.74</v>
      </c>
      <c r="M101" s="13"/>
      <c r="N101" s="13"/>
      <c r="O101" s="14">
        <v>3647427.4</v>
      </c>
      <c r="P101" s="9" t="s">
        <v>208</v>
      </c>
    </row>
    <row r="102" spans="2:18" ht="34.5" customHeight="1">
      <c r="B102" s="9">
        <v>95</v>
      </c>
      <c r="C102" s="9" t="s">
        <v>37</v>
      </c>
      <c r="D102" s="9" t="s">
        <v>209</v>
      </c>
      <c r="E102" s="9" t="s">
        <v>209</v>
      </c>
      <c r="F102" s="9"/>
      <c r="G102" s="10">
        <v>1</v>
      </c>
      <c r="H102" s="11" t="s">
        <v>39</v>
      </c>
      <c r="I102" s="12">
        <v>10</v>
      </c>
      <c r="J102" s="13">
        <v>130436</v>
      </c>
      <c r="K102" s="13">
        <v>135307.04999999999</v>
      </c>
      <c r="L102" s="13">
        <v>135307.04999999999</v>
      </c>
      <c r="M102" s="13"/>
      <c r="N102" s="13"/>
      <c r="O102" s="14">
        <v>1353070.5</v>
      </c>
      <c r="P102" s="9" t="s">
        <v>210</v>
      </c>
    </row>
    <row r="103" spans="2:18" ht="34.5" hidden="1" customHeight="1">
      <c r="B103" s="16" t="s">
        <v>211</v>
      </c>
      <c r="L103" s="210" t="s">
        <v>17</v>
      </c>
      <c r="M103" s="210"/>
      <c r="N103" s="210"/>
      <c r="O103" s="131">
        <v>0</v>
      </c>
      <c r="P103" s="15" t="s">
        <v>212</v>
      </c>
    </row>
    <row r="104" spans="2:18" ht="34.5" customHeight="1">
      <c r="L104" s="210" t="s">
        <v>18</v>
      </c>
      <c r="M104" s="210"/>
      <c r="N104" s="210"/>
      <c r="O104" s="131">
        <v>0</v>
      </c>
      <c r="P104" s="15" t="s">
        <v>212</v>
      </c>
    </row>
    <row r="105" spans="2:18" ht="34.5" customHeight="1">
      <c r="L105" s="210" t="s">
        <v>213</v>
      </c>
      <c r="M105" s="210"/>
      <c r="N105" s="210"/>
      <c r="O105" s="131">
        <v>1167874488.3000004</v>
      </c>
      <c r="P105" s="15" t="s">
        <v>212</v>
      </c>
      <c r="R105" s="132"/>
    </row>
    <row r="106" spans="2:18" ht="34.5" customHeight="1">
      <c r="C106" s="211" t="s">
        <v>214</v>
      </c>
      <c r="D106" s="211"/>
      <c r="E106" s="211"/>
      <c r="F106" s="211"/>
      <c r="G106" s="211"/>
      <c r="H106" s="211"/>
      <c r="I106" s="211"/>
      <c r="L106" s="210" t="s">
        <v>215</v>
      </c>
      <c r="M106" s="210"/>
      <c r="N106" s="133">
        <v>0.1</v>
      </c>
      <c r="O106" s="131">
        <v>116787448.83</v>
      </c>
      <c r="P106" s="15" t="s">
        <v>212</v>
      </c>
      <c r="R106" s="171"/>
    </row>
    <row r="107" spans="2:18" ht="34.5" customHeight="1">
      <c r="C107" s="211"/>
      <c r="D107" s="211"/>
      <c r="E107" s="211"/>
      <c r="F107" s="211"/>
      <c r="G107" s="211"/>
      <c r="H107" s="211"/>
      <c r="I107" s="211"/>
      <c r="L107" s="210" t="s">
        <v>216</v>
      </c>
      <c r="M107" s="210"/>
      <c r="N107" s="210"/>
      <c r="O107" s="131">
        <v>22189615.280000001</v>
      </c>
      <c r="P107" s="15" t="s">
        <v>212</v>
      </c>
    </row>
    <row r="108" spans="2:18" ht="34.5" customHeight="1">
      <c r="C108" s="211"/>
      <c r="D108" s="211"/>
      <c r="E108" s="211"/>
      <c r="F108" s="211"/>
      <c r="G108" s="211"/>
      <c r="H108" s="211"/>
      <c r="I108" s="211"/>
      <c r="L108" s="210" t="s">
        <v>217</v>
      </c>
      <c r="M108" s="210"/>
      <c r="N108" s="210"/>
      <c r="O108" s="131">
        <v>1306851552.4100003</v>
      </c>
      <c r="P108" s="15" t="s">
        <v>212</v>
      </c>
    </row>
    <row r="109" spans="2:18" ht="34.5" customHeight="1">
      <c r="C109" s="211"/>
      <c r="D109" s="211"/>
      <c r="E109" s="211"/>
      <c r="F109" s="211"/>
      <c r="G109" s="211"/>
      <c r="H109" s="211"/>
      <c r="I109" s="211"/>
      <c r="P109" s="15" t="s">
        <v>212</v>
      </c>
    </row>
    <row r="110" spans="2:18" ht="34.5" customHeight="1">
      <c r="C110" s="211"/>
      <c r="D110" s="211"/>
      <c r="E110" s="211"/>
      <c r="F110" s="211"/>
      <c r="G110" s="211"/>
      <c r="H110" s="211"/>
      <c r="I110" s="211"/>
      <c r="P110" s="15" t="s">
        <v>212</v>
      </c>
    </row>
    <row r="111" spans="2:18" ht="34.5" customHeight="1">
      <c r="C111" s="211"/>
      <c r="D111" s="211"/>
      <c r="E111" s="211"/>
      <c r="F111" s="211"/>
      <c r="G111" s="211"/>
      <c r="H111" s="211"/>
      <c r="I111" s="211"/>
      <c r="M111" s="17"/>
      <c r="P111" s="15" t="s">
        <v>212</v>
      </c>
    </row>
    <row r="112" spans="2:18" ht="34.5" customHeight="1">
      <c r="C112" s="211"/>
      <c r="D112" s="211"/>
      <c r="E112" s="211"/>
      <c r="F112" s="211"/>
      <c r="G112" s="211"/>
      <c r="H112" s="211"/>
      <c r="I112" s="211"/>
      <c r="P112" s="15" t="s">
        <v>212</v>
      </c>
    </row>
  </sheetData>
  <mergeCells count="14">
    <mergeCell ref="B1:O1"/>
    <mergeCell ref="B3:C3"/>
    <mergeCell ref="D3:E3"/>
    <mergeCell ref="B6:I6"/>
    <mergeCell ref="J6:O6"/>
    <mergeCell ref="F3:G3"/>
    <mergeCell ref="H3:I3"/>
    <mergeCell ref="L103:N103"/>
    <mergeCell ref="C106:I112"/>
    <mergeCell ref="L106:M106"/>
    <mergeCell ref="L107:N107"/>
    <mergeCell ref="L104:N104"/>
    <mergeCell ref="L105:N105"/>
    <mergeCell ref="L108:N108"/>
  </mergeCells>
  <conditionalFormatting sqref="P8:P16 P103:P112 H8:N102">
    <cfRule type="expression" dxfId="30" priority="15">
      <formula>ISERROR($G8)</formula>
    </cfRule>
  </conditionalFormatting>
  <conditionalFormatting sqref="O8:O102">
    <cfRule type="expression" dxfId="29" priority="14">
      <formula>ISERROR($O8)</formula>
    </cfRule>
  </conditionalFormatting>
  <conditionalFormatting sqref="O105">
    <cfRule type="expression" dxfId="28" priority="11">
      <formula>ISERROR($O105)</formula>
    </cfRule>
  </conditionalFormatting>
  <conditionalFormatting sqref="O105">
    <cfRule type="expression" dxfId="27" priority="10">
      <formula>ISERROR($J103)</formula>
    </cfRule>
  </conditionalFormatting>
  <conditionalFormatting sqref="O108">
    <cfRule type="expression" dxfId="26" priority="9">
      <formula>ISERROR($O108)</formula>
    </cfRule>
  </conditionalFormatting>
  <conditionalFormatting sqref="O108">
    <cfRule type="expression" dxfId="25" priority="8">
      <formula>ISERROR($O108)</formula>
    </cfRule>
  </conditionalFormatting>
  <conditionalFormatting sqref="O108">
    <cfRule type="expression" dxfId="24" priority="7">
      <formula>ISERROR($O108)</formula>
    </cfRule>
  </conditionalFormatting>
  <conditionalFormatting sqref="O106:O107">
    <cfRule type="expression" dxfId="23" priority="1">
      <formula>ISERROR($O106)</formula>
    </cfRule>
    <cfRule type="expression" dxfId="22" priority="6">
      <formula>ISERROR($G106)</formula>
    </cfRule>
  </conditionalFormatting>
  <conditionalFormatting sqref="O108">
    <cfRule type="expression" dxfId="21" priority="12">
      <formula>ISERROR($J109)</formula>
    </cfRule>
  </conditionalFormatting>
  <conditionalFormatting sqref="O103:O104">
    <cfRule type="expression" dxfId="20" priority="13">
      <formula>ISERROR($G104)</formula>
    </cfRule>
  </conditionalFormatting>
  <conditionalFormatting sqref="D3:E3">
    <cfRule type="cellIs" dxfId="19" priority="5" operator="equal">
      <formula>0</formula>
    </cfRule>
  </conditionalFormatting>
  <conditionalFormatting sqref="J8:J102">
    <cfRule type="expression" dxfId="18" priority="4">
      <formula>ISERROR($J8)</formula>
    </cfRule>
  </conditionalFormatting>
  <conditionalFormatting sqref="K8:K102">
    <cfRule type="expression" dxfId="17" priority="3">
      <formula>ISERROR($K8)</formula>
    </cfRule>
  </conditionalFormatting>
  <conditionalFormatting sqref="L8:L102">
    <cfRule type="expression" dxfId="16" priority="2">
      <formula>ISERROR($L8)</formula>
    </cfRule>
  </conditionalFormatting>
  <dataValidations count="1">
    <dataValidation type="decimal" operator="greaterThan" allowBlank="1" showInputMessage="1" showErrorMessage="1" sqref="N106" xr:uid="{E12B6606-EFFF-4CBD-A803-D97A84B0A5FF}">
      <formula1>0.01</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1452-7784-4FB3-AA5B-1BEEDF0CE048}">
  <dimension ref="A2:Q110"/>
  <sheetViews>
    <sheetView topLeftCell="D3" zoomScale="90" zoomScaleNormal="90" workbookViewId="0">
      <selection activeCell="D3" sqref="D3"/>
    </sheetView>
  </sheetViews>
  <sheetFormatPr defaultColWidth="15.42578125" defaultRowHeight="14.1"/>
  <cols>
    <col min="1" max="1" width="6.140625" style="18" customWidth="1"/>
    <col min="2" max="2" width="22.5703125" style="18" bestFit="1" customWidth="1"/>
    <col min="3" max="3" width="12" style="18" customWidth="1"/>
    <col min="4" max="4" width="14.140625" style="18" customWidth="1"/>
    <col min="5" max="5" width="17" style="18" hidden="1" customWidth="1"/>
    <col min="6" max="6" width="18.140625" style="18" customWidth="1"/>
    <col min="7" max="7" width="19" style="18" hidden="1" customWidth="1"/>
    <col min="8" max="8" width="3" style="18" customWidth="1"/>
    <col min="9" max="9" width="5" style="18" customWidth="1"/>
    <col min="10" max="10" width="7.7109375" style="18" customWidth="1"/>
    <col min="11" max="11" width="14.5703125" style="18" customWidth="1"/>
    <col min="12" max="12" width="7.85546875" style="18" customWidth="1"/>
    <col min="13" max="13" width="14.85546875" style="18" customWidth="1"/>
    <col min="14" max="14" width="6.85546875" style="18" customWidth="1"/>
    <col min="15" max="15" width="15.140625" style="18" customWidth="1"/>
    <col min="16" max="16" width="6.85546875" style="18" customWidth="1"/>
    <col min="17" max="17" width="15.140625" style="18" customWidth="1"/>
    <col min="18" max="16384" width="15.42578125" style="18"/>
  </cols>
  <sheetData>
    <row r="2" spans="1:17" ht="24" customHeight="1">
      <c r="A2" s="19" t="s">
        <v>218</v>
      </c>
      <c r="B2" s="19" t="s">
        <v>219</v>
      </c>
      <c r="C2" s="20" t="s">
        <v>220</v>
      </c>
      <c r="D2" s="21" t="s">
        <v>221</v>
      </c>
      <c r="E2" s="60"/>
      <c r="F2" s="21" t="s">
        <v>217</v>
      </c>
      <c r="G2" s="21" t="s">
        <v>222</v>
      </c>
      <c r="I2" s="172" t="s">
        <v>223</v>
      </c>
      <c r="J2" s="61" t="s">
        <v>224</v>
      </c>
      <c r="K2" s="61" t="s">
        <v>225</v>
      </c>
      <c r="L2" s="61" t="s">
        <v>226</v>
      </c>
      <c r="M2" s="61" t="s">
        <v>227</v>
      </c>
      <c r="N2" s="61" t="s">
        <v>228</v>
      </c>
      <c r="O2" s="61" t="s">
        <v>229</v>
      </c>
      <c r="P2" s="61" t="s">
        <v>230</v>
      </c>
      <c r="Q2" s="61" t="s">
        <v>231</v>
      </c>
    </row>
    <row r="3" spans="1:17">
      <c r="A3" s="22">
        <v>3</v>
      </c>
      <c r="B3" s="57" t="s">
        <v>38</v>
      </c>
      <c r="C3" s="23">
        <f>I3</f>
        <v>17</v>
      </c>
      <c r="D3" s="58">
        <v>14886.93</v>
      </c>
      <c r="E3" s="24"/>
      <c r="F3" s="58">
        <f t="shared" ref="F3:F34" si="0">ROUND(C3*D3,2)</f>
        <v>253077.81</v>
      </c>
      <c r="G3" s="24">
        <f t="shared" ref="G3:G34" si="1">ROUNDDOWN(C3*E3,2)</f>
        <v>0</v>
      </c>
      <c r="I3" s="145">
        <f>+J3+L3+N3+P3</f>
        <v>17</v>
      </c>
      <c r="J3" s="62">
        <v>15</v>
      </c>
      <c r="K3" s="63">
        <f t="shared" ref="K3:K34" si="2">D3*J3</f>
        <v>223303.95</v>
      </c>
      <c r="L3" s="62">
        <v>2</v>
      </c>
      <c r="M3" s="63">
        <f t="shared" ref="M3:M34" si="3">L3*D3</f>
        <v>29773.86</v>
      </c>
      <c r="N3" s="62"/>
      <c r="O3" s="63">
        <f t="shared" ref="O3:O34" si="4">+N3*D3</f>
        <v>0</v>
      </c>
      <c r="P3" s="62"/>
      <c r="Q3" s="63">
        <f t="shared" ref="Q3:Q34" si="5">+P3*D3</f>
        <v>0</v>
      </c>
    </row>
    <row r="4" spans="1:17">
      <c r="A4" s="22">
        <v>6</v>
      </c>
      <c r="B4" s="57" t="s">
        <v>41</v>
      </c>
      <c r="C4" s="23">
        <f t="shared" ref="C4:C67" si="6">I4</f>
        <v>16</v>
      </c>
      <c r="D4" s="58">
        <v>8628.6299999999992</v>
      </c>
      <c r="E4" s="24"/>
      <c r="F4" s="58">
        <f t="shared" si="0"/>
        <v>138058.07999999999</v>
      </c>
      <c r="G4" s="24">
        <f t="shared" si="1"/>
        <v>0</v>
      </c>
      <c r="I4" s="145">
        <f t="shared" ref="I4:I67" si="7">+J4+L4+N4+P4</f>
        <v>16</v>
      </c>
      <c r="J4" s="62">
        <v>12</v>
      </c>
      <c r="K4" s="63">
        <f t="shared" si="2"/>
        <v>103543.56</v>
      </c>
      <c r="L4" s="62">
        <v>2</v>
      </c>
      <c r="M4" s="63">
        <f t="shared" si="3"/>
        <v>17257.259999999998</v>
      </c>
      <c r="N4" s="62">
        <v>1</v>
      </c>
      <c r="O4" s="63">
        <f t="shared" si="4"/>
        <v>8628.6299999999992</v>
      </c>
      <c r="P4" s="62">
        <v>1</v>
      </c>
      <c r="Q4" s="63">
        <f t="shared" si="5"/>
        <v>8628.6299999999992</v>
      </c>
    </row>
    <row r="5" spans="1:17">
      <c r="A5" s="22">
        <v>7</v>
      </c>
      <c r="B5" s="57" t="s">
        <v>43</v>
      </c>
      <c r="C5" s="23">
        <f t="shared" si="6"/>
        <v>2</v>
      </c>
      <c r="D5" s="58">
        <v>2720.95</v>
      </c>
      <c r="E5" s="24"/>
      <c r="F5" s="58">
        <f t="shared" si="0"/>
        <v>5441.9</v>
      </c>
      <c r="G5" s="24">
        <f t="shared" si="1"/>
        <v>0</v>
      </c>
      <c r="I5" s="145">
        <f t="shared" si="7"/>
        <v>2</v>
      </c>
      <c r="J5" s="62">
        <v>2</v>
      </c>
      <c r="K5" s="63">
        <f t="shared" si="2"/>
        <v>5441.9</v>
      </c>
      <c r="L5" s="62"/>
      <c r="M5" s="63">
        <f t="shared" si="3"/>
        <v>0</v>
      </c>
      <c r="N5" s="62"/>
      <c r="O5" s="63">
        <f t="shared" si="4"/>
        <v>0</v>
      </c>
      <c r="P5" s="62"/>
      <c r="Q5" s="63">
        <f t="shared" si="5"/>
        <v>0</v>
      </c>
    </row>
    <row r="6" spans="1:17">
      <c r="A6" s="22">
        <v>14</v>
      </c>
      <c r="B6" s="57" t="s">
        <v>45</v>
      </c>
      <c r="C6" s="23">
        <f t="shared" si="6"/>
        <v>12</v>
      </c>
      <c r="D6" s="58">
        <v>14208.51</v>
      </c>
      <c r="E6" s="24"/>
      <c r="F6" s="58">
        <f t="shared" si="0"/>
        <v>170502.12</v>
      </c>
      <c r="G6" s="24">
        <f t="shared" si="1"/>
        <v>0</v>
      </c>
      <c r="I6" s="145">
        <f t="shared" si="7"/>
        <v>12</v>
      </c>
      <c r="J6" s="62">
        <v>6</v>
      </c>
      <c r="K6" s="63">
        <f t="shared" si="2"/>
        <v>85251.06</v>
      </c>
      <c r="L6" s="62">
        <v>4</v>
      </c>
      <c r="M6" s="63">
        <f t="shared" si="3"/>
        <v>56834.04</v>
      </c>
      <c r="N6" s="62">
        <v>1</v>
      </c>
      <c r="O6" s="63">
        <f t="shared" si="4"/>
        <v>14208.51</v>
      </c>
      <c r="P6" s="62">
        <v>1</v>
      </c>
      <c r="Q6" s="63">
        <f t="shared" si="5"/>
        <v>14208.51</v>
      </c>
    </row>
    <row r="7" spans="1:17">
      <c r="A7" s="22">
        <v>17</v>
      </c>
      <c r="B7" s="57" t="s">
        <v>47</v>
      </c>
      <c r="C7" s="23">
        <f t="shared" si="6"/>
        <v>24</v>
      </c>
      <c r="D7" s="58">
        <v>10064.32</v>
      </c>
      <c r="E7" s="24"/>
      <c r="F7" s="58">
        <f t="shared" si="0"/>
        <v>241543.67999999999</v>
      </c>
      <c r="G7" s="24">
        <f t="shared" si="1"/>
        <v>0</v>
      </c>
      <c r="I7" s="145">
        <f t="shared" si="7"/>
        <v>24</v>
      </c>
      <c r="J7" s="62">
        <v>19</v>
      </c>
      <c r="K7" s="63">
        <f t="shared" si="2"/>
        <v>191222.08</v>
      </c>
      <c r="L7" s="62">
        <v>3</v>
      </c>
      <c r="M7" s="63">
        <f t="shared" si="3"/>
        <v>30192.959999999999</v>
      </c>
      <c r="N7" s="62">
        <v>1</v>
      </c>
      <c r="O7" s="63">
        <f t="shared" si="4"/>
        <v>10064.32</v>
      </c>
      <c r="P7" s="62">
        <v>1</v>
      </c>
      <c r="Q7" s="63">
        <f t="shared" si="5"/>
        <v>10064.32</v>
      </c>
    </row>
    <row r="8" spans="1:17">
      <c r="A8" s="22">
        <v>23</v>
      </c>
      <c r="B8" s="57" t="s">
        <v>49</v>
      </c>
      <c r="C8" s="23">
        <f t="shared" si="6"/>
        <v>40</v>
      </c>
      <c r="D8" s="58">
        <v>6298.76</v>
      </c>
      <c r="E8" s="24"/>
      <c r="F8" s="58">
        <f t="shared" si="0"/>
        <v>251950.4</v>
      </c>
      <c r="G8" s="24">
        <f t="shared" si="1"/>
        <v>0</v>
      </c>
      <c r="I8" s="145">
        <f t="shared" si="7"/>
        <v>40</v>
      </c>
      <c r="J8" s="62">
        <v>35</v>
      </c>
      <c r="K8" s="63">
        <f t="shared" si="2"/>
        <v>220456.6</v>
      </c>
      <c r="L8" s="62">
        <v>2</v>
      </c>
      <c r="M8" s="63">
        <f t="shared" si="3"/>
        <v>12597.52</v>
      </c>
      <c r="N8" s="62">
        <v>2</v>
      </c>
      <c r="O8" s="63">
        <f t="shared" si="4"/>
        <v>12597.52</v>
      </c>
      <c r="P8" s="62">
        <v>1</v>
      </c>
      <c r="Q8" s="63">
        <f t="shared" si="5"/>
        <v>6298.76</v>
      </c>
    </row>
    <row r="9" spans="1:17" ht="18">
      <c r="A9" s="22">
        <v>27</v>
      </c>
      <c r="B9" s="57" t="s">
        <v>51</v>
      </c>
      <c r="C9" s="23">
        <f t="shared" si="6"/>
        <v>15</v>
      </c>
      <c r="D9" s="58">
        <v>17929.46</v>
      </c>
      <c r="E9" s="24"/>
      <c r="F9" s="58">
        <f t="shared" si="0"/>
        <v>268941.90000000002</v>
      </c>
      <c r="G9" s="24">
        <f t="shared" si="1"/>
        <v>0</v>
      </c>
      <c r="I9" s="145">
        <f t="shared" si="7"/>
        <v>15</v>
      </c>
      <c r="J9" s="62">
        <v>15</v>
      </c>
      <c r="K9" s="63">
        <f t="shared" si="2"/>
        <v>268941.89999999997</v>
      </c>
      <c r="L9" s="62"/>
      <c r="M9" s="63">
        <f t="shared" si="3"/>
        <v>0</v>
      </c>
      <c r="N9" s="62"/>
      <c r="O9" s="63">
        <f t="shared" si="4"/>
        <v>0</v>
      </c>
      <c r="P9" s="62"/>
      <c r="Q9" s="63">
        <f t="shared" si="5"/>
        <v>0</v>
      </c>
    </row>
    <row r="10" spans="1:17">
      <c r="A10" s="22">
        <v>29</v>
      </c>
      <c r="B10" s="57" t="s">
        <v>53</v>
      </c>
      <c r="C10" s="23">
        <f t="shared" si="6"/>
        <v>4</v>
      </c>
      <c r="D10" s="58">
        <v>8137.97</v>
      </c>
      <c r="E10" s="24"/>
      <c r="F10" s="58">
        <f t="shared" si="0"/>
        <v>32551.88</v>
      </c>
      <c r="G10" s="24">
        <f t="shared" si="1"/>
        <v>0</v>
      </c>
      <c r="I10" s="145">
        <f t="shared" si="7"/>
        <v>4</v>
      </c>
      <c r="J10" s="62">
        <v>1</v>
      </c>
      <c r="K10" s="63">
        <f t="shared" si="2"/>
        <v>8137.97</v>
      </c>
      <c r="L10" s="62">
        <v>1</v>
      </c>
      <c r="M10" s="63">
        <f t="shared" si="3"/>
        <v>8137.97</v>
      </c>
      <c r="N10" s="62">
        <v>1</v>
      </c>
      <c r="O10" s="63">
        <f t="shared" si="4"/>
        <v>8137.97</v>
      </c>
      <c r="P10" s="62">
        <v>1</v>
      </c>
      <c r="Q10" s="63">
        <f t="shared" si="5"/>
        <v>8137.97</v>
      </c>
    </row>
    <row r="11" spans="1:17">
      <c r="A11" s="22">
        <v>32</v>
      </c>
      <c r="B11" s="57" t="s">
        <v>55</v>
      </c>
      <c r="C11" s="23">
        <f t="shared" si="6"/>
        <v>46</v>
      </c>
      <c r="D11" s="58">
        <v>9412.86</v>
      </c>
      <c r="E11" s="24"/>
      <c r="F11" s="58">
        <f t="shared" si="0"/>
        <v>432991.56</v>
      </c>
      <c r="G11" s="24">
        <f t="shared" si="1"/>
        <v>0</v>
      </c>
      <c r="I11" s="145">
        <f t="shared" si="7"/>
        <v>46</v>
      </c>
      <c r="J11" s="62">
        <v>40</v>
      </c>
      <c r="K11" s="63">
        <f t="shared" si="2"/>
        <v>376514.4</v>
      </c>
      <c r="L11" s="62">
        <v>4</v>
      </c>
      <c r="M11" s="63">
        <f t="shared" si="3"/>
        <v>37651.440000000002</v>
      </c>
      <c r="N11" s="62">
        <v>1</v>
      </c>
      <c r="O11" s="63">
        <f t="shared" si="4"/>
        <v>9412.86</v>
      </c>
      <c r="P11" s="62">
        <v>1</v>
      </c>
      <c r="Q11" s="63">
        <f t="shared" si="5"/>
        <v>9412.86</v>
      </c>
    </row>
    <row r="12" spans="1:17">
      <c r="A12" s="22">
        <v>35</v>
      </c>
      <c r="B12" s="57" t="s">
        <v>57</v>
      </c>
      <c r="C12" s="23">
        <f t="shared" si="6"/>
        <v>5</v>
      </c>
      <c r="D12" s="58">
        <v>24636.93</v>
      </c>
      <c r="E12" s="24"/>
      <c r="F12" s="58">
        <f t="shared" si="0"/>
        <v>123184.65</v>
      </c>
      <c r="G12" s="24">
        <f t="shared" si="1"/>
        <v>0</v>
      </c>
      <c r="I12" s="145">
        <f t="shared" si="7"/>
        <v>5</v>
      </c>
      <c r="J12" s="62">
        <v>2</v>
      </c>
      <c r="K12" s="63">
        <f t="shared" si="2"/>
        <v>49273.86</v>
      </c>
      <c r="L12" s="62">
        <v>1</v>
      </c>
      <c r="M12" s="63">
        <f t="shared" si="3"/>
        <v>24636.93</v>
      </c>
      <c r="N12" s="62">
        <v>1</v>
      </c>
      <c r="O12" s="63">
        <f t="shared" si="4"/>
        <v>24636.93</v>
      </c>
      <c r="P12" s="62">
        <v>1</v>
      </c>
      <c r="Q12" s="63">
        <f t="shared" si="5"/>
        <v>24636.93</v>
      </c>
    </row>
    <row r="13" spans="1:17">
      <c r="A13" s="22">
        <v>38</v>
      </c>
      <c r="B13" s="57" t="s">
        <v>59</v>
      </c>
      <c r="C13" s="23">
        <f t="shared" si="6"/>
        <v>11</v>
      </c>
      <c r="D13" s="58">
        <v>16875.52</v>
      </c>
      <c r="E13" s="24"/>
      <c r="F13" s="58">
        <f t="shared" si="0"/>
        <v>185630.72</v>
      </c>
      <c r="G13" s="24">
        <f t="shared" si="1"/>
        <v>0</v>
      </c>
      <c r="I13" s="145">
        <f t="shared" si="7"/>
        <v>11</v>
      </c>
      <c r="J13" s="62">
        <v>10</v>
      </c>
      <c r="K13" s="63">
        <f t="shared" si="2"/>
        <v>168755.20000000001</v>
      </c>
      <c r="L13" s="62"/>
      <c r="M13" s="63">
        <f t="shared" si="3"/>
        <v>0</v>
      </c>
      <c r="N13" s="62">
        <v>1</v>
      </c>
      <c r="O13" s="63">
        <f t="shared" si="4"/>
        <v>16875.52</v>
      </c>
      <c r="P13" s="62"/>
      <c r="Q13" s="63">
        <f t="shared" si="5"/>
        <v>0</v>
      </c>
    </row>
    <row r="14" spans="1:17">
      <c r="A14" s="22">
        <v>46</v>
      </c>
      <c r="B14" s="57" t="s">
        <v>61</v>
      </c>
      <c r="C14" s="23">
        <f t="shared" si="6"/>
        <v>2</v>
      </c>
      <c r="D14" s="58">
        <v>26989.63</v>
      </c>
      <c r="E14" s="24"/>
      <c r="F14" s="58">
        <f t="shared" si="0"/>
        <v>53979.26</v>
      </c>
      <c r="G14" s="24">
        <f t="shared" si="1"/>
        <v>0</v>
      </c>
      <c r="I14" s="145">
        <f t="shared" si="7"/>
        <v>2</v>
      </c>
      <c r="J14" s="62"/>
      <c r="K14" s="63">
        <f t="shared" si="2"/>
        <v>0</v>
      </c>
      <c r="L14" s="62">
        <v>1</v>
      </c>
      <c r="M14" s="63">
        <f t="shared" si="3"/>
        <v>26989.63</v>
      </c>
      <c r="N14" s="62"/>
      <c r="O14" s="63">
        <f t="shared" si="4"/>
        <v>0</v>
      </c>
      <c r="P14" s="62">
        <v>1</v>
      </c>
      <c r="Q14" s="63">
        <f t="shared" si="5"/>
        <v>26989.63</v>
      </c>
    </row>
    <row r="15" spans="1:17">
      <c r="A15" s="22">
        <v>50</v>
      </c>
      <c r="B15" s="57" t="s">
        <v>63</v>
      </c>
      <c r="C15" s="23">
        <f t="shared" si="6"/>
        <v>2</v>
      </c>
      <c r="D15" s="58">
        <v>53473.03</v>
      </c>
      <c r="E15" s="24"/>
      <c r="F15" s="58">
        <f t="shared" si="0"/>
        <v>106946.06</v>
      </c>
      <c r="G15" s="24">
        <f t="shared" si="1"/>
        <v>0</v>
      </c>
      <c r="I15" s="145">
        <f t="shared" si="7"/>
        <v>2</v>
      </c>
      <c r="J15" s="62">
        <v>1</v>
      </c>
      <c r="K15" s="63">
        <f t="shared" si="2"/>
        <v>53473.03</v>
      </c>
      <c r="L15" s="62"/>
      <c r="M15" s="63">
        <f t="shared" si="3"/>
        <v>0</v>
      </c>
      <c r="N15" s="62"/>
      <c r="O15" s="63">
        <f t="shared" si="4"/>
        <v>0</v>
      </c>
      <c r="P15" s="62">
        <v>1</v>
      </c>
      <c r="Q15" s="63">
        <f t="shared" si="5"/>
        <v>53473.03</v>
      </c>
    </row>
    <row r="16" spans="1:17">
      <c r="A16" s="22">
        <v>52</v>
      </c>
      <c r="B16" s="57" t="s">
        <v>65</v>
      </c>
      <c r="C16" s="23">
        <f t="shared" si="6"/>
        <v>6</v>
      </c>
      <c r="D16" s="58">
        <v>13151.45</v>
      </c>
      <c r="E16" s="24"/>
      <c r="F16" s="58">
        <f t="shared" si="0"/>
        <v>78908.7</v>
      </c>
      <c r="G16" s="24">
        <f t="shared" si="1"/>
        <v>0</v>
      </c>
      <c r="I16" s="145">
        <f t="shared" si="7"/>
        <v>6</v>
      </c>
      <c r="J16" s="62">
        <v>3</v>
      </c>
      <c r="K16" s="63">
        <f t="shared" si="2"/>
        <v>39454.350000000006</v>
      </c>
      <c r="L16" s="62">
        <v>1</v>
      </c>
      <c r="M16" s="63">
        <f t="shared" si="3"/>
        <v>13151.45</v>
      </c>
      <c r="N16" s="62">
        <v>1</v>
      </c>
      <c r="O16" s="63">
        <f t="shared" si="4"/>
        <v>13151.45</v>
      </c>
      <c r="P16" s="62">
        <v>1</v>
      </c>
      <c r="Q16" s="63">
        <f t="shared" si="5"/>
        <v>13151.45</v>
      </c>
    </row>
    <row r="17" spans="1:17">
      <c r="A17" s="22">
        <v>62</v>
      </c>
      <c r="B17" s="57" t="s">
        <v>67</v>
      </c>
      <c r="C17" s="23">
        <f t="shared" si="6"/>
        <v>5</v>
      </c>
      <c r="D17" s="58">
        <v>9895.23</v>
      </c>
      <c r="E17" s="24"/>
      <c r="F17" s="58">
        <f t="shared" si="0"/>
        <v>49476.15</v>
      </c>
      <c r="G17" s="24">
        <f t="shared" si="1"/>
        <v>0</v>
      </c>
      <c r="I17" s="145">
        <f t="shared" si="7"/>
        <v>5</v>
      </c>
      <c r="J17" s="62">
        <v>2</v>
      </c>
      <c r="K17" s="63">
        <f t="shared" si="2"/>
        <v>19790.46</v>
      </c>
      <c r="L17" s="62">
        <v>1</v>
      </c>
      <c r="M17" s="63">
        <f t="shared" si="3"/>
        <v>9895.23</v>
      </c>
      <c r="N17" s="62">
        <v>1</v>
      </c>
      <c r="O17" s="63">
        <f t="shared" si="4"/>
        <v>9895.23</v>
      </c>
      <c r="P17" s="62">
        <v>1</v>
      </c>
      <c r="Q17" s="63">
        <f t="shared" si="5"/>
        <v>9895.23</v>
      </c>
    </row>
    <row r="18" spans="1:17">
      <c r="A18" s="22">
        <v>63</v>
      </c>
      <c r="B18" s="57" t="s">
        <v>69</v>
      </c>
      <c r="C18" s="23">
        <f t="shared" si="6"/>
        <v>12</v>
      </c>
      <c r="D18" s="58">
        <v>11142.12</v>
      </c>
      <c r="E18" s="24"/>
      <c r="F18" s="58">
        <f t="shared" si="0"/>
        <v>133705.44</v>
      </c>
      <c r="G18" s="24">
        <f t="shared" si="1"/>
        <v>0</v>
      </c>
      <c r="I18" s="145">
        <f t="shared" si="7"/>
        <v>12</v>
      </c>
      <c r="J18" s="62">
        <v>5</v>
      </c>
      <c r="K18" s="63">
        <f t="shared" si="2"/>
        <v>55710.600000000006</v>
      </c>
      <c r="L18" s="62">
        <v>4</v>
      </c>
      <c r="M18" s="63">
        <f t="shared" si="3"/>
        <v>44568.480000000003</v>
      </c>
      <c r="N18" s="62">
        <v>2</v>
      </c>
      <c r="O18" s="63">
        <f t="shared" si="4"/>
        <v>22284.240000000002</v>
      </c>
      <c r="P18" s="62">
        <v>1</v>
      </c>
      <c r="Q18" s="63">
        <f t="shared" si="5"/>
        <v>11142.12</v>
      </c>
    </row>
    <row r="19" spans="1:17">
      <c r="A19" s="22">
        <v>64</v>
      </c>
      <c r="B19" s="57" t="s">
        <v>71</v>
      </c>
      <c r="C19" s="23">
        <f t="shared" si="6"/>
        <v>3</v>
      </c>
      <c r="D19" s="58">
        <v>16739.63</v>
      </c>
      <c r="E19" s="24"/>
      <c r="F19" s="58">
        <f t="shared" si="0"/>
        <v>50218.89</v>
      </c>
      <c r="G19" s="24">
        <f t="shared" si="1"/>
        <v>0</v>
      </c>
      <c r="I19" s="145">
        <f t="shared" si="7"/>
        <v>3</v>
      </c>
      <c r="J19" s="62">
        <v>3</v>
      </c>
      <c r="K19" s="63">
        <f t="shared" si="2"/>
        <v>50218.89</v>
      </c>
      <c r="L19" s="62"/>
      <c r="M19" s="63">
        <f t="shared" si="3"/>
        <v>0</v>
      </c>
      <c r="N19" s="62"/>
      <c r="O19" s="63">
        <f t="shared" si="4"/>
        <v>0</v>
      </c>
      <c r="P19" s="62"/>
      <c r="Q19" s="63">
        <f t="shared" si="5"/>
        <v>0</v>
      </c>
    </row>
    <row r="20" spans="1:17">
      <c r="A20" s="22">
        <v>65</v>
      </c>
      <c r="B20" s="57" t="s">
        <v>73</v>
      </c>
      <c r="C20" s="23">
        <f t="shared" si="6"/>
        <v>3</v>
      </c>
      <c r="D20" s="58">
        <v>16895.23</v>
      </c>
      <c r="E20" s="24"/>
      <c r="F20" s="58">
        <f t="shared" si="0"/>
        <v>50685.69</v>
      </c>
      <c r="G20" s="24">
        <f t="shared" si="1"/>
        <v>0</v>
      </c>
      <c r="I20" s="145">
        <f t="shared" si="7"/>
        <v>3</v>
      </c>
      <c r="J20" s="62">
        <v>3</v>
      </c>
      <c r="K20" s="63">
        <f t="shared" si="2"/>
        <v>50685.69</v>
      </c>
      <c r="L20" s="62"/>
      <c r="M20" s="63">
        <f t="shared" si="3"/>
        <v>0</v>
      </c>
      <c r="N20" s="62"/>
      <c r="O20" s="63">
        <f t="shared" si="4"/>
        <v>0</v>
      </c>
      <c r="P20" s="62"/>
      <c r="Q20" s="63">
        <f t="shared" si="5"/>
        <v>0</v>
      </c>
    </row>
    <row r="21" spans="1:17">
      <c r="A21" s="22">
        <v>67</v>
      </c>
      <c r="B21" s="57" t="s">
        <v>75</v>
      </c>
      <c r="C21" s="23">
        <f t="shared" si="6"/>
        <v>19</v>
      </c>
      <c r="D21" s="58">
        <v>10981.33</v>
      </c>
      <c r="E21" s="24"/>
      <c r="F21" s="58">
        <f t="shared" si="0"/>
        <v>208645.27</v>
      </c>
      <c r="G21" s="24">
        <f t="shared" si="1"/>
        <v>0</v>
      </c>
      <c r="I21" s="145">
        <f t="shared" si="7"/>
        <v>19</v>
      </c>
      <c r="J21" s="62">
        <v>11</v>
      </c>
      <c r="K21" s="63">
        <f t="shared" si="2"/>
        <v>120794.63</v>
      </c>
      <c r="L21" s="62">
        <v>5</v>
      </c>
      <c r="M21" s="63">
        <f t="shared" si="3"/>
        <v>54906.65</v>
      </c>
      <c r="N21" s="62">
        <v>2</v>
      </c>
      <c r="O21" s="63">
        <f t="shared" si="4"/>
        <v>21962.66</v>
      </c>
      <c r="P21" s="62">
        <v>1</v>
      </c>
      <c r="Q21" s="63">
        <f t="shared" si="5"/>
        <v>10981.33</v>
      </c>
    </row>
    <row r="22" spans="1:17">
      <c r="A22" s="22">
        <v>72</v>
      </c>
      <c r="B22" s="57" t="s">
        <v>77</v>
      </c>
      <c r="C22" s="23">
        <f t="shared" si="6"/>
        <v>4</v>
      </c>
      <c r="D22" s="58">
        <v>12417.01</v>
      </c>
      <c r="E22" s="24"/>
      <c r="F22" s="58">
        <f t="shared" si="0"/>
        <v>49668.04</v>
      </c>
      <c r="G22" s="24">
        <f t="shared" si="1"/>
        <v>0</v>
      </c>
      <c r="I22" s="145">
        <f t="shared" si="7"/>
        <v>4</v>
      </c>
      <c r="J22" s="62">
        <v>4</v>
      </c>
      <c r="K22" s="63">
        <f t="shared" si="2"/>
        <v>49668.04</v>
      </c>
      <c r="L22" s="62"/>
      <c r="M22" s="63">
        <f t="shared" si="3"/>
        <v>0</v>
      </c>
      <c r="N22" s="62"/>
      <c r="O22" s="63">
        <f t="shared" si="4"/>
        <v>0</v>
      </c>
      <c r="P22" s="62"/>
      <c r="Q22" s="63">
        <f t="shared" si="5"/>
        <v>0</v>
      </c>
    </row>
    <row r="23" spans="1:17">
      <c r="A23" s="22">
        <v>74</v>
      </c>
      <c r="B23" s="57" t="s">
        <v>79</v>
      </c>
      <c r="C23" s="23">
        <f t="shared" si="6"/>
        <v>7</v>
      </c>
      <c r="D23" s="58">
        <v>13146.27</v>
      </c>
      <c r="E23" s="24"/>
      <c r="F23" s="58">
        <f t="shared" si="0"/>
        <v>92023.89</v>
      </c>
      <c r="G23" s="24">
        <f t="shared" si="1"/>
        <v>0</v>
      </c>
      <c r="I23" s="145">
        <f t="shared" si="7"/>
        <v>7</v>
      </c>
      <c r="J23" s="62">
        <v>3</v>
      </c>
      <c r="K23" s="63">
        <f t="shared" si="2"/>
        <v>39438.81</v>
      </c>
      <c r="L23" s="62">
        <v>2</v>
      </c>
      <c r="M23" s="63">
        <f t="shared" si="3"/>
        <v>26292.54</v>
      </c>
      <c r="N23" s="62">
        <v>1</v>
      </c>
      <c r="O23" s="63">
        <f t="shared" si="4"/>
        <v>13146.27</v>
      </c>
      <c r="P23" s="62">
        <v>1</v>
      </c>
      <c r="Q23" s="63">
        <f t="shared" si="5"/>
        <v>13146.27</v>
      </c>
    </row>
    <row r="24" spans="1:17">
      <c r="A24" s="22">
        <v>79</v>
      </c>
      <c r="B24" s="57" t="s">
        <v>81</v>
      </c>
      <c r="C24" s="23">
        <f t="shared" si="6"/>
        <v>18</v>
      </c>
      <c r="D24" s="58">
        <v>1237.55</v>
      </c>
      <c r="E24" s="24"/>
      <c r="F24" s="58">
        <f t="shared" si="0"/>
        <v>22275.9</v>
      </c>
      <c r="G24" s="24">
        <f t="shared" si="1"/>
        <v>0</v>
      </c>
      <c r="I24" s="145">
        <f t="shared" si="7"/>
        <v>18</v>
      </c>
      <c r="J24" s="62">
        <v>10</v>
      </c>
      <c r="K24" s="63">
        <f t="shared" si="2"/>
        <v>12375.5</v>
      </c>
      <c r="L24" s="62">
        <v>5</v>
      </c>
      <c r="M24" s="63">
        <f t="shared" si="3"/>
        <v>6187.75</v>
      </c>
      <c r="N24" s="62">
        <v>3</v>
      </c>
      <c r="O24" s="63">
        <f t="shared" si="4"/>
        <v>3712.6499999999996</v>
      </c>
      <c r="P24" s="62"/>
      <c r="Q24" s="63">
        <f t="shared" si="5"/>
        <v>0</v>
      </c>
    </row>
    <row r="25" spans="1:17">
      <c r="A25" s="22">
        <v>81</v>
      </c>
      <c r="B25" s="57" t="s">
        <v>83</v>
      </c>
      <c r="C25" s="23">
        <f t="shared" si="6"/>
        <v>63</v>
      </c>
      <c r="D25" s="58">
        <v>443.98</v>
      </c>
      <c r="E25" s="24"/>
      <c r="F25" s="58">
        <f t="shared" si="0"/>
        <v>27970.74</v>
      </c>
      <c r="G25" s="24">
        <f t="shared" si="1"/>
        <v>0</v>
      </c>
      <c r="I25" s="145">
        <f t="shared" si="7"/>
        <v>63</v>
      </c>
      <c r="J25" s="62">
        <v>47</v>
      </c>
      <c r="K25" s="63">
        <f t="shared" si="2"/>
        <v>20867.060000000001</v>
      </c>
      <c r="L25" s="62">
        <v>10</v>
      </c>
      <c r="M25" s="63">
        <f t="shared" si="3"/>
        <v>4439.8</v>
      </c>
      <c r="N25" s="62">
        <v>3</v>
      </c>
      <c r="O25" s="63">
        <f t="shared" si="4"/>
        <v>1331.94</v>
      </c>
      <c r="P25" s="62">
        <v>3</v>
      </c>
      <c r="Q25" s="63">
        <f t="shared" si="5"/>
        <v>1331.94</v>
      </c>
    </row>
    <row r="26" spans="1:17">
      <c r="A26" s="22">
        <v>83</v>
      </c>
      <c r="B26" s="57" t="s">
        <v>85</v>
      </c>
      <c r="C26" s="23">
        <f t="shared" si="6"/>
        <v>15</v>
      </c>
      <c r="D26" s="58">
        <v>896.27</v>
      </c>
      <c r="E26" s="24"/>
      <c r="F26" s="58">
        <f t="shared" si="0"/>
        <v>13444.05</v>
      </c>
      <c r="G26" s="24">
        <f t="shared" si="1"/>
        <v>0</v>
      </c>
      <c r="I26" s="145">
        <f t="shared" si="7"/>
        <v>15</v>
      </c>
      <c r="J26" s="62">
        <v>15</v>
      </c>
      <c r="K26" s="63">
        <f t="shared" si="2"/>
        <v>13444.05</v>
      </c>
      <c r="L26" s="62"/>
      <c r="M26" s="63">
        <f t="shared" si="3"/>
        <v>0</v>
      </c>
      <c r="N26" s="62"/>
      <c r="O26" s="63">
        <f t="shared" si="4"/>
        <v>0</v>
      </c>
      <c r="P26" s="62"/>
      <c r="Q26" s="63">
        <f t="shared" si="5"/>
        <v>0</v>
      </c>
    </row>
    <row r="27" spans="1:17">
      <c r="A27" s="22">
        <v>88</v>
      </c>
      <c r="B27" s="57" t="s">
        <v>87</v>
      </c>
      <c r="C27" s="23">
        <f t="shared" si="6"/>
        <v>23</v>
      </c>
      <c r="D27" s="58">
        <v>5714.73</v>
      </c>
      <c r="E27" s="24"/>
      <c r="F27" s="58">
        <f t="shared" si="0"/>
        <v>131438.79</v>
      </c>
      <c r="G27" s="24">
        <f t="shared" si="1"/>
        <v>0</v>
      </c>
      <c r="I27" s="145">
        <f t="shared" si="7"/>
        <v>23</v>
      </c>
      <c r="J27" s="62">
        <v>19</v>
      </c>
      <c r="K27" s="63">
        <f t="shared" si="2"/>
        <v>108579.87</v>
      </c>
      <c r="L27" s="62">
        <v>2</v>
      </c>
      <c r="M27" s="63">
        <f t="shared" si="3"/>
        <v>11429.46</v>
      </c>
      <c r="N27" s="62">
        <v>1</v>
      </c>
      <c r="O27" s="63">
        <f t="shared" si="4"/>
        <v>5714.73</v>
      </c>
      <c r="P27" s="62">
        <v>1</v>
      </c>
      <c r="Q27" s="63">
        <f t="shared" si="5"/>
        <v>5714.73</v>
      </c>
    </row>
    <row r="28" spans="1:17">
      <c r="A28" s="22">
        <v>89</v>
      </c>
      <c r="B28" s="57" t="s">
        <v>89</v>
      </c>
      <c r="C28" s="23">
        <f t="shared" si="6"/>
        <v>21</v>
      </c>
      <c r="D28" s="58">
        <v>5714.73</v>
      </c>
      <c r="E28" s="24"/>
      <c r="F28" s="58">
        <f t="shared" si="0"/>
        <v>120009.33</v>
      </c>
      <c r="G28" s="24">
        <f t="shared" si="1"/>
        <v>0</v>
      </c>
      <c r="I28" s="145">
        <f t="shared" si="7"/>
        <v>21</v>
      </c>
      <c r="J28" s="62">
        <v>20</v>
      </c>
      <c r="K28" s="63">
        <f t="shared" si="2"/>
        <v>114294.59999999999</v>
      </c>
      <c r="L28" s="62"/>
      <c r="M28" s="63">
        <f t="shared" si="3"/>
        <v>0</v>
      </c>
      <c r="N28" s="62"/>
      <c r="O28" s="63">
        <f t="shared" si="4"/>
        <v>0</v>
      </c>
      <c r="P28" s="62">
        <v>1</v>
      </c>
      <c r="Q28" s="63">
        <f t="shared" si="5"/>
        <v>5714.73</v>
      </c>
    </row>
    <row r="29" spans="1:17">
      <c r="A29" s="22">
        <v>91</v>
      </c>
      <c r="B29" s="57" t="s">
        <v>91</v>
      </c>
      <c r="C29" s="23">
        <f t="shared" si="6"/>
        <v>10</v>
      </c>
      <c r="D29" s="58">
        <v>7171.16</v>
      </c>
      <c r="E29" s="24"/>
      <c r="F29" s="58">
        <f t="shared" si="0"/>
        <v>71711.600000000006</v>
      </c>
      <c r="G29" s="24">
        <f t="shared" si="1"/>
        <v>0</v>
      </c>
      <c r="I29" s="145">
        <f t="shared" si="7"/>
        <v>10</v>
      </c>
      <c r="J29" s="62">
        <v>10</v>
      </c>
      <c r="K29" s="63">
        <f t="shared" si="2"/>
        <v>71711.600000000006</v>
      </c>
      <c r="L29" s="62"/>
      <c r="M29" s="63">
        <f t="shared" si="3"/>
        <v>0</v>
      </c>
      <c r="N29" s="62"/>
      <c r="O29" s="63">
        <f t="shared" si="4"/>
        <v>0</v>
      </c>
      <c r="P29" s="62"/>
      <c r="Q29" s="63">
        <f t="shared" si="5"/>
        <v>0</v>
      </c>
    </row>
    <row r="30" spans="1:17">
      <c r="A30" s="22">
        <v>98</v>
      </c>
      <c r="B30" s="57" t="s">
        <v>93</v>
      </c>
      <c r="C30" s="23">
        <f t="shared" si="6"/>
        <v>47</v>
      </c>
      <c r="D30" s="58">
        <v>8931.5400000000009</v>
      </c>
      <c r="E30" s="24"/>
      <c r="F30" s="58">
        <f t="shared" si="0"/>
        <v>419782.38</v>
      </c>
      <c r="G30" s="24">
        <f t="shared" si="1"/>
        <v>0</v>
      </c>
      <c r="I30" s="145">
        <f t="shared" si="7"/>
        <v>47</v>
      </c>
      <c r="J30" s="62">
        <v>40</v>
      </c>
      <c r="K30" s="63">
        <f t="shared" si="2"/>
        <v>357261.60000000003</v>
      </c>
      <c r="L30" s="62">
        <v>3</v>
      </c>
      <c r="M30" s="63">
        <f t="shared" si="3"/>
        <v>26794.620000000003</v>
      </c>
      <c r="N30" s="62">
        <v>1</v>
      </c>
      <c r="O30" s="63">
        <f t="shared" si="4"/>
        <v>8931.5400000000009</v>
      </c>
      <c r="P30" s="62">
        <v>3</v>
      </c>
      <c r="Q30" s="63">
        <f t="shared" si="5"/>
        <v>26794.620000000003</v>
      </c>
    </row>
    <row r="31" spans="1:17">
      <c r="A31" s="22">
        <v>102</v>
      </c>
      <c r="B31" s="57" t="s">
        <v>95</v>
      </c>
      <c r="C31" s="23">
        <f t="shared" si="6"/>
        <v>5</v>
      </c>
      <c r="D31" s="58">
        <v>6232.37</v>
      </c>
      <c r="E31" s="24"/>
      <c r="F31" s="58">
        <f t="shared" si="0"/>
        <v>31161.85</v>
      </c>
      <c r="G31" s="24">
        <f t="shared" si="1"/>
        <v>0</v>
      </c>
      <c r="I31" s="145">
        <f t="shared" si="7"/>
        <v>5</v>
      </c>
      <c r="J31" s="62">
        <v>2</v>
      </c>
      <c r="K31" s="63">
        <f t="shared" si="2"/>
        <v>12464.74</v>
      </c>
      <c r="L31" s="62">
        <v>1</v>
      </c>
      <c r="M31" s="63">
        <f t="shared" si="3"/>
        <v>6232.37</v>
      </c>
      <c r="N31" s="62">
        <v>1</v>
      </c>
      <c r="O31" s="63">
        <f t="shared" si="4"/>
        <v>6232.37</v>
      </c>
      <c r="P31" s="62">
        <v>1</v>
      </c>
      <c r="Q31" s="63">
        <f t="shared" si="5"/>
        <v>6232.37</v>
      </c>
    </row>
    <row r="32" spans="1:17">
      <c r="A32" s="22">
        <v>105</v>
      </c>
      <c r="B32" s="57" t="s">
        <v>97</v>
      </c>
      <c r="C32" s="23">
        <f t="shared" si="6"/>
        <v>1</v>
      </c>
      <c r="D32" s="58">
        <v>31611</v>
      </c>
      <c r="E32" s="24"/>
      <c r="F32" s="58">
        <f t="shared" si="0"/>
        <v>31611</v>
      </c>
      <c r="G32" s="24">
        <f t="shared" si="1"/>
        <v>0</v>
      </c>
      <c r="I32" s="145">
        <f t="shared" si="7"/>
        <v>1</v>
      </c>
      <c r="J32" s="62">
        <v>1</v>
      </c>
      <c r="K32" s="63">
        <f t="shared" si="2"/>
        <v>31611</v>
      </c>
      <c r="L32" s="62"/>
      <c r="M32" s="63">
        <f t="shared" si="3"/>
        <v>0</v>
      </c>
      <c r="N32" s="62"/>
      <c r="O32" s="63">
        <f t="shared" si="4"/>
        <v>0</v>
      </c>
      <c r="P32" s="62"/>
      <c r="Q32" s="63">
        <f t="shared" si="5"/>
        <v>0</v>
      </c>
    </row>
    <row r="33" spans="1:17">
      <c r="A33" s="22">
        <v>106</v>
      </c>
      <c r="B33" s="57" t="s">
        <v>99</v>
      </c>
      <c r="C33" s="23">
        <f t="shared" si="6"/>
        <v>1</v>
      </c>
      <c r="D33" s="58">
        <v>41459.54</v>
      </c>
      <c r="E33" s="24"/>
      <c r="F33" s="58">
        <f t="shared" si="0"/>
        <v>41459.54</v>
      </c>
      <c r="G33" s="24">
        <f t="shared" si="1"/>
        <v>0</v>
      </c>
      <c r="I33" s="145">
        <f t="shared" si="7"/>
        <v>1</v>
      </c>
      <c r="J33" s="62">
        <v>1</v>
      </c>
      <c r="K33" s="63">
        <f t="shared" si="2"/>
        <v>41459.54</v>
      </c>
      <c r="L33" s="62"/>
      <c r="M33" s="63">
        <f t="shared" si="3"/>
        <v>0</v>
      </c>
      <c r="N33" s="62"/>
      <c r="O33" s="63">
        <f t="shared" si="4"/>
        <v>0</v>
      </c>
      <c r="P33" s="62"/>
      <c r="Q33" s="63">
        <f t="shared" si="5"/>
        <v>0</v>
      </c>
    </row>
    <row r="34" spans="1:17">
      <c r="A34" s="22">
        <v>110</v>
      </c>
      <c r="B34" s="57" t="s">
        <v>101</v>
      </c>
      <c r="C34" s="23">
        <f t="shared" si="6"/>
        <v>37</v>
      </c>
      <c r="D34" s="58">
        <v>979.25</v>
      </c>
      <c r="E34" s="24"/>
      <c r="F34" s="58">
        <f t="shared" si="0"/>
        <v>36232.25</v>
      </c>
      <c r="G34" s="24">
        <f t="shared" si="1"/>
        <v>0</v>
      </c>
      <c r="I34" s="145">
        <f t="shared" si="7"/>
        <v>37</v>
      </c>
      <c r="J34" s="62">
        <v>28</v>
      </c>
      <c r="K34" s="63">
        <f t="shared" si="2"/>
        <v>27419</v>
      </c>
      <c r="L34" s="62">
        <v>5</v>
      </c>
      <c r="M34" s="63">
        <f t="shared" si="3"/>
        <v>4896.25</v>
      </c>
      <c r="N34" s="62">
        <v>2</v>
      </c>
      <c r="O34" s="63">
        <f t="shared" si="4"/>
        <v>1958.5</v>
      </c>
      <c r="P34" s="62">
        <v>2</v>
      </c>
      <c r="Q34" s="63">
        <f t="shared" si="5"/>
        <v>1958.5</v>
      </c>
    </row>
    <row r="35" spans="1:17">
      <c r="A35" s="22">
        <v>112</v>
      </c>
      <c r="B35" s="57" t="s">
        <v>103</v>
      </c>
      <c r="C35" s="23">
        <f t="shared" si="6"/>
        <v>37</v>
      </c>
      <c r="D35" s="58">
        <v>1092.32</v>
      </c>
      <c r="E35" s="24"/>
      <c r="F35" s="58">
        <f t="shared" ref="F35:F66" si="8">ROUND(C35*D35,2)</f>
        <v>40415.839999999997</v>
      </c>
      <c r="G35" s="24">
        <f t="shared" ref="G35:G66" si="9">ROUNDDOWN(C35*E35,2)</f>
        <v>0</v>
      </c>
      <c r="I35" s="145">
        <f t="shared" si="7"/>
        <v>37</v>
      </c>
      <c r="J35" s="62">
        <v>28</v>
      </c>
      <c r="K35" s="63">
        <f t="shared" ref="K35:K66" si="10">D35*J35</f>
        <v>30584.959999999999</v>
      </c>
      <c r="L35" s="62">
        <v>5</v>
      </c>
      <c r="M35" s="63">
        <f t="shared" ref="M35:M66" si="11">L35*D35</f>
        <v>5461.5999999999995</v>
      </c>
      <c r="N35" s="62">
        <v>2</v>
      </c>
      <c r="O35" s="63">
        <f t="shared" ref="O35:O66" si="12">+N35*D35</f>
        <v>2184.64</v>
      </c>
      <c r="P35" s="62">
        <v>2</v>
      </c>
      <c r="Q35" s="63">
        <f t="shared" ref="Q35:Q66" si="13">+P35*D35</f>
        <v>2184.64</v>
      </c>
    </row>
    <row r="36" spans="1:17">
      <c r="A36" s="22">
        <v>113</v>
      </c>
      <c r="B36" s="57" t="s">
        <v>105</v>
      </c>
      <c r="C36" s="23">
        <f t="shared" si="6"/>
        <v>20</v>
      </c>
      <c r="D36" s="58">
        <v>1082.99</v>
      </c>
      <c r="E36" s="24"/>
      <c r="F36" s="58">
        <f t="shared" si="8"/>
        <v>21659.8</v>
      </c>
      <c r="G36" s="24">
        <f t="shared" si="9"/>
        <v>0</v>
      </c>
      <c r="I36" s="145">
        <f t="shared" si="7"/>
        <v>20</v>
      </c>
      <c r="J36" s="62">
        <v>20</v>
      </c>
      <c r="K36" s="63">
        <f t="shared" si="10"/>
        <v>21659.8</v>
      </c>
      <c r="L36" s="62"/>
      <c r="M36" s="63">
        <f t="shared" si="11"/>
        <v>0</v>
      </c>
      <c r="N36" s="62"/>
      <c r="O36" s="63">
        <f t="shared" si="12"/>
        <v>0</v>
      </c>
      <c r="P36" s="62"/>
      <c r="Q36" s="63">
        <f t="shared" si="13"/>
        <v>0</v>
      </c>
    </row>
    <row r="37" spans="1:17">
      <c r="A37" s="22">
        <v>114</v>
      </c>
      <c r="B37" s="57" t="s">
        <v>107</v>
      </c>
      <c r="C37" s="23">
        <f t="shared" si="6"/>
        <v>29</v>
      </c>
      <c r="D37" s="58">
        <v>2825.73</v>
      </c>
      <c r="E37" s="24"/>
      <c r="F37" s="58">
        <f t="shared" si="8"/>
        <v>81946.17</v>
      </c>
      <c r="G37" s="24">
        <f t="shared" si="9"/>
        <v>0</v>
      </c>
      <c r="I37" s="145">
        <f t="shared" si="7"/>
        <v>29</v>
      </c>
      <c r="J37" s="62">
        <v>23</v>
      </c>
      <c r="K37" s="63">
        <f t="shared" si="10"/>
        <v>64991.79</v>
      </c>
      <c r="L37" s="62">
        <v>2</v>
      </c>
      <c r="M37" s="63">
        <f t="shared" si="11"/>
        <v>5651.46</v>
      </c>
      <c r="N37" s="62">
        <v>2</v>
      </c>
      <c r="O37" s="63">
        <f t="shared" si="12"/>
        <v>5651.46</v>
      </c>
      <c r="P37" s="62">
        <v>2</v>
      </c>
      <c r="Q37" s="63">
        <f t="shared" si="13"/>
        <v>5651.46</v>
      </c>
    </row>
    <row r="38" spans="1:17">
      <c r="A38" s="22">
        <v>115</v>
      </c>
      <c r="B38" s="57" t="s">
        <v>109</v>
      </c>
      <c r="C38" s="23">
        <f t="shared" si="6"/>
        <v>50</v>
      </c>
      <c r="D38" s="58">
        <v>3134.85</v>
      </c>
      <c r="E38" s="24"/>
      <c r="F38" s="58">
        <f t="shared" si="8"/>
        <v>156742.5</v>
      </c>
      <c r="G38" s="24">
        <f t="shared" si="9"/>
        <v>0</v>
      </c>
      <c r="I38" s="145">
        <f t="shared" si="7"/>
        <v>50</v>
      </c>
      <c r="J38" s="62">
        <v>50</v>
      </c>
      <c r="K38" s="63">
        <f t="shared" si="10"/>
        <v>156742.5</v>
      </c>
      <c r="L38" s="62"/>
      <c r="M38" s="63">
        <f t="shared" si="11"/>
        <v>0</v>
      </c>
      <c r="N38" s="62"/>
      <c r="O38" s="63">
        <f t="shared" si="12"/>
        <v>0</v>
      </c>
      <c r="P38" s="62"/>
      <c r="Q38" s="63">
        <f t="shared" si="13"/>
        <v>0</v>
      </c>
    </row>
    <row r="39" spans="1:17">
      <c r="A39" s="22">
        <v>116</v>
      </c>
      <c r="B39" s="57" t="s">
        <v>111</v>
      </c>
      <c r="C39" s="23">
        <f t="shared" si="6"/>
        <v>15</v>
      </c>
      <c r="D39" s="58">
        <v>3134.85</v>
      </c>
      <c r="E39" s="24"/>
      <c r="F39" s="58">
        <f t="shared" si="8"/>
        <v>47022.75</v>
      </c>
      <c r="G39" s="24">
        <f t="shared" si="9"/>
        <v>0</v>
      </c>
      <c r="I39" s="145">
        <f t="shared" si="7"/>
        <v>15</v>
      </c>
      <c r="J39" s="62">
        <v>15</v>
      </c>
      <c r="K39" s="63">
        <f t="shared" si="10"/>
        <v>47022.75</v>
      </c>
      <c r="L39" s="62"/>
      <c r="M39" s="63">
        <f t="shared" si="11"/>
        <v>0</v>
      </c>
      <c r="N39" s="62"/>
      <c r="O39" s="63">
        <f t="shared" si="12"/>
        <v>0</v>
      </c>
      <c r="P39" s="62"/>
      <c r="Q39" s="63">
        <f t="shared" si="13"/>
        <v>0</v>
      </c>
    </row>
    <row r="40" spans="1:17">
      <c r="A40" s="22">
        <v>117</v>
      </c>
      <c r="B40" s="57" t="s">
        <v>113</v>
      </c>
      <c r="C40" s="23">
        <f t="shared" si="6"/>
        <v>15</v>
      </c>
      <c r="D40" s="58">
        <v>3134.85</v>
      </c>
      <c r="E40" s="24"/>
      <c r="F40" s="58">
        <f t="shared" si="8"/>
        <v>47022.75</v>
      </c>
      <c r="G40" s="24">
        <f t="shared" si="9"/>
        <v>0</v>
      </c>
      <c r="I40" s="145">
        <f t="shared" si="7"/>
        <v>15</v>
      </c>
      <c r="J40" s="62">
        <v>15</v>
      </c>
      <c r="K40" s="63">
        <f t="shared" si="10"/>
        <v>47022.75</v>
      </c>
      <c r="L40" s="62"/>
      <c r="M40" s="63">
        <f t="shared" si="11"/>
        <v>0</v>
      </c>
      <c r="N40" s="62"/>
      <c r="O40" s="63">
        <f t="shared" si="12"/>
        <v>0</v>
      </c>
      <c r="P40" s="62"/>
      <c r="Q40" s="63">
        <f t="shared" si="13"/>
        <v>0</v>
      </c>
    </row>
    <row r="41" spans="1:17">
      <c r="A41" s="22">
        <v>118</v>
      </c>
      <c r="B41" s="57" t="s">
        <v>115</v>
      </c>
      <c r="C41" s="23">
        <f t="shared" si="6"/>
        <v>37</v>
      </c>
      <c r="D41" s="58">
        <v>3306.02</v>
      </c>
      <c r="E41" s="24"/>
      <c r="F41" s="58">
        <f t="shared" si="8"/>
        <v>122322.74</v>
      </c>
      <c r="G41" s="24">
        <f t="shared" si="9"/>
        <v>0</v>
      </c>
      <c r="I41" s="145">
        <f t="shared" si="7"/>
        <v>37</v>
      </c>
      <c r="J41" s="62">
        <v>28</v>
      </c>
      <c r="K41" s="63">
        <f t="shared" si="10"/>
        <v>92568.56</v>
      </c>
      <c r="L41" s="62">
        <v>5</v>
      </c>
      <c r="M41" s="63">
        <f t="shared" si="11"/>
        <v>16530.099999999999</v>
      </c>
      <c r="N41" s="62">
        <v>2</v>
      </c>
      <c r="O41" s="63">
        <f t="shared" si="12"/>
        <v>6612.04</v>
      </c>
      <c r="P41" s="62">
        <v>2</v>
      </c>
      <c r="Q41" s="63">
        <f t="shared" si="13"/>
        <v>6612.04</v>
      </c>
    </row>
    <row r="42" spans="1:17">
      <c r="A42" s="22">
        <v>119</v>
      </c>
      <c r="B42" s="57" t="s">
        <v>117</v>
      </c>
      <c r="C42" s="23">
        <f t="shared" si="6"/>
        <v>37</v>
      </c>
      <c r="D42" s="58">
        <v>3689.83</v>
      </c>
      <c r="E42" s="24"/>
      <c r="F42" s="58">
        <f t="shared" si="8"/>
        <v>136523.71</v>
      </c>
      <c r="G42" s="24">
        <f t="shared" si="9"/>
        <v>0</v>
      </c>
      <c r="I42" s="145">
        <f t="shared" si="7"/>
        <v>37</v>
      </c>
      <c r="J42" s="62">
        <v>28</v>
      </c>
      <c r="K42" s="63">
        <f t="shared" si="10"/>
        <v>103315.23999999999</v>
      </c>
      <c r="L42" s="62">
        <v>5</v>
      </c>
      <c r="M42" s="63">
        <f t="shared" si="11"/>
        <v>18449.150000000001</v>
      </c>
      <c r="N42" s="62">
        <v>2</v>
      </c>
      <c r="O42" s="63">
        <f t="shared" si="12"/>
        <v>7379.66</v>
      </c>
      <c r="P42" s="62">
        <v>2</v>
      </c>
      <c r="Q42" s="63">
        <f t="shared" si="13"/>
        <v>7379.66</v>
      </c>
    </row>
    <row r="43" spans="1:17">
      <c r="A43" s="22">
        <v>120</v>
      </c>
      <c r="B43" s="57" t="s">
        <v>119</v>
      </c>
      <c r="C43" s="23">
        <f t="shared" si="6"/>
        <v>37</v>
      </c>
      <c r="D43" s="58">
        <v>3689.83</v>
      </c>
      <c r="E43" s="24"/>
      <c r="F43" s="58">
        <f t="shared" si="8"/>
        <v>136523.71</v>
      </c>
      <c r="G43" s="24">
        <f t="shared" si="9"/>
        <v>0</v>
      </c>
      <c r="I43" s="145">
        <f t="shared" si="7"/>
        <v>37</v>
      </c>
      <c r="J43" s="62">
        <v>28</v>
      </c>
      <c r="K43" s="63">
        <f t="shared" si="10"/>
        <v>103315.23999999999</v>
      </c>
      <c r="L43" s="62">
        <v>5</v>
      </c>
      <c r="M43" s="63">
        <f t="shared" si="11"/>
        <v>18449.150000000001</v>
      </c>
      <c r="N43" s="62">
        <v>2</v>
      </c>
      <c r="O43" s="63">
        <f t="shared" si="12"/>
        <v>7379.66</v>
      </c>
      <c r="P43" s="62">
        <v>2</v>
      </c>
      <c r="Q43" s="63">
        <f t="shared" si="13"/>
        <v>7379.66</v>
      </c>
    </row>
    <row r="44" spans="1:17">
      <c r="A44" s="22">
        <v>121</v>
      </c>
      <c r="B44" s="57" t="s">
        <v>121</v>
      </c>
      <c r="C44" s="23">
        <f t="shared" si="6"/>
        <v>15</v>
      </c>
      <c r="D44" s="58">
        <v>3689.83</v>
      </c>
      <c r="E44" s="24"/>
      <c r="F44" s="58">
        <f t="shared" si="8"/>
        <v>55347.45</v>
      </c>
      <c r="G44" s="24">
        <f t="shared" si="9"/>
        <v>0</v>
      </c>
      <c r="I44" s="145">
        <f t="shared" si="7"/>
        <v>15</v>
      </c>
      <c r="J44" s="62">
        <v>15</v>
      </c>
      <c r="K44" s="63">
        <f t="shared" si="10"/>
        <v>55347.45</v>
      </c>
      <c r="L44" s="62"/>
      <c r="M44" s="63">
        <f t="shared" si="11"/>
        <v>0</v>
      </c>
      <c r="N44" s="62"/>
      <c r="O44" s="63">
        <f t="shared" si="12"/>
        <v>0</v>
      </c>
      <c r="P44" s="62"/>
      <c r="Q44" s="63">
        <f t="shared" si="13"/>
        <v>0</v>
      </c>
    </row>
    <row r="45" spans="1:17">
      <c r="A45" s="22">
        <v>122</v>
      </c>
      <c r="B45" s="57" t="s">
        <v>123</v>
      </c>
      <c r="C45" s="23">
        <f t="shared" si="6"/>
        <v>15</v>
      </c>
      <c r="D45" s="58">
        <v>5665.98</v>
      </c>
      <c r="E45" s="24"/>
      <c r="F45" s="58">
        <f t="shared" si="8"/>
        <v>84989.7</v>
      </c>
      <c r="G45" s="24">
        <f t="shared" si="9"/>
        <v>0</v>
      </c>
      <c r="I45" s="145">
        <f t="shared" si="7"/>
        <v>15</v>
      </c>
      <c r="J45" s="62">
        <v>15</v>
      </c>
      <c r="K45" s="63">
        <f t="shared" si="10"/>
        <v>84989.7</v>
      </c>
      <c r="L45" s="62"/>
      <c r="M45" s="63">
        <f t="shared" si="11"/>
        <v>0</v>
      </c>
      <c r="N45" s="62"/>
      <c r="O45" s="63">
        <f t="shared" si="12"/>
        <v>0</v>
      </c>
      <c r="P45" s="62"/>
      <c r="Q45" s="63">
        <f t="shared" si="13"/>
        <v>0</v>
      </c>
    </row>
    <row r="46" spans="1:17">
      <c r="A46" s="22">
        <v>123</v>
      </c>
      <c r="B46" s="57" t="s">
        <v>125</v>
      </c>
      <c r="C46" s="23">
        <f t="shared" si="6"/>
        <v>15</v>
      </c>
      <c r="D46" s="58">
        <v>7181.54</v>
      </c>
      <c r="E46" s="24"/>
      <c r="F46" s="58">
        <f t="shared" si="8"/>
        <v>107723.1</v>
      </c>
      <c r="G46" s="24">
        <f t="shared" si="9"/>
        <v>0</v>
      </c>
      <c r="I46" s="145">
        <f t="shared" si="7"/>
        <v>15</v>
      </c>
      <c r="J46" s="62">
        <v>15</v>
      </c>
      <c r="K46" s="63">
        <f t="shared" si="10"/>
        <v>107723.1</v>
      </c>
      <c r="L46" s="62"/>
      <c r="M46" s="63">
        <f t="shared" si="11"/>
        <v>0</v>
      </c>
      <c r="N46" s="62"/>
      <c r="O46" s="63">
        <f t="shared" si="12"/>
        <v>0</v>
      </c>
      <c r="P46" s="62"/>
      <c r="Q46" s="63">
        <f t="shared" si="13"/>
        <v>0</v>
      </c>
    </row>
    <row r="47" spans="1:17">
      <c r="A47" s="22">
        <v>124</v>
      </c>
      <c r="B47" s="57" t="s">
        <v>127</v>
      </c>
      <c r="C47" s="23">
        <f t="shared" si="6"/>
        <v>15</v>
      </c>
      <c r="D47" s="58">
        <v>7181.54</v>
      </c>
      <c r="E47" s="24"/>
      <c r="F47" s="58">
        <f t="shared" si="8"/>
        <v>107723.1</v>
      </c>
      <c r="G47" s="24">
        <f t="shared" si="9"/>
        <v>0</v>
      </c>
      <c r="I47" s="145">
        <f t="shared" si="7"/>
        <v>15</v>
      </c>
      <c r="J47" s="62">
        <v>15</v>
      </c>
      <c r="K47" s="63">
        <f t="shared" si="10"/>
        <v>107723.1</v>
      </c>
      <c r="L47" s="62"/>
      <c r="M47" s="63">
        <f t="shared" si="11"/>
        <v>0</v>
      </c>
      <c r="N47" s="62"/>
      <c r="O47" s="63">
        <f t="shared" si="12"/>
        <v>0</v>
      </c>
      <c r="P47" s="62"/>
      <c r="Q47" s="63">
        <f t="shared" si="13"/>
        <v>0</v>
      </c>
    </row>
    <row r="48" spans="1:17">
      <c r="A48" s="22">
        <v>125</v>
      </c>
      <c r="B48" s="57" t="s">
        <v>129</v>
      </c>
      <c r="C48" s="23">
        <f t="shared" si="6"/>
        <v>50</v>
      </c>
      <c r="D48" s="58">
        <v>7181.54</v>
      </c>
      <c r="E48" s="24"/>
      <c r="F48" s="58">
        <f t="shared" si="8"/>
        <v>359077</v>
      </c>
      <c r="G48" s="24">
        <f t="shared" si="9"/>
        <v>0</v>
      </c>
      <c r="I48" s="145">
        <f t="shared" si="7"/>
        <v>50</v>
      </c>
      <c r="J48" s="62">
        <v>50</v>
      </c>
      <c r="K48" s="63">
        <f t="shared" si="10"/>
        <v>359077</v>
      </c>
      <c r="L48" s="62"/>
      <c r="M48" s="63">
        <f t="shared" si="11"/>
        <v>0</v>
      </c>
      <c r="N48" s="62"/>
      <c r="O48" s="63">
        <f t="shared" si="12"/>
        <v>0</v>
      </c>
      <c r="P48" s="62"/>
      <c r="Q48" s="63">
        <f t="shared" si="13"/>
        <v>0</v>
      </c>
    </row>
    <row r="49" spans="1:17">
      <c r="A49" s="22">
        <v>126</v>
      </c>
      <c r="B49" s="57" t="s">
        <v>131</v>
      </c>
      <c r="C49" s="23">
        <f t="shared" si="6"/>
        <v>1</v>
      </c>
      <c r="D49" s="58">
        <v>4962.66</v>
      </c>
      <c r="E49" s="24"/>
      <c r="F49" s="58">
        <f t="shared" si="8"/>
        <v>4962.66</v>
      </c>
      <c r="G49" s="24">
        <f t="shared" si="9"/>
        <v>0</v>
      </c>
      <c r="I49" s="145">
        <f t="shared" si="7"/>
        <v>1</v>
      </c>
      <c r="J49" s="62"/>
      <c r="K49" s="63">
        <f t="shared" si="10"/>
        <v>0</v>
      </c>
      <c r="L49" s="62"/>
      <c r="M49" s="63">
        <f t="shared" si="11"/>
        <v>0</v>
      </c>
      <c r="N49" s="62">
        <v>1</v>
      </c>
      <c r="O49" s="63">
        <f t="shared" si="12"/>
        <v>4962.66</v>
      </c>
      <c r="P49" s="62"/>
      <c r="Q49" s="63">
        <f t="shared" si="13"/>
        <v>0</v>
      </c>
    </row>
    <row r="50" spans="1:17">
      <c r="A50" s="22">
        <v>128</v>
      </c>
      <c r="B50" s="57" t="s">
        <v>133</v>
      </c>
      <c r="C50" s="23">
        <f t="shared" si="6"/>
        <v>5</v>
      </c>
      <c r="D50" s="58">
        <v>5533.2</v>
      </c>
      <c r="E50" s="24"/>
      <c r="F50" s="58">
        <f t="shared" si="8"/>
        <v>27666</v>
      </c>
      <c r="G50" s="24">
        <f t="shared" si="9"/>
        <v>0</v>
      </c>
      <c r="I50" s="145">
        <f t="shared" si="7"/>
        <v>5</v>
      </c>
      <c r="J50" s="62"/>
      <c r="K50" s="63">
        <f t="shared" si="10"/>
        <v>0</v>
      </c>
      <c r="L50" s="62">
        <v>3</v>
      </c>
      <c r="M50" s="63">
        <f t="shared" si="11"/>
        <v>16599.599999999999</v>
      </c>
      <c r="N50" s="62">
        <v>2</v>
      </c>
      <c r="O50" s="63">
        <f t="shared" si="12"/>
        <v>11066.4</v>
      </c>
      <c r="P50" s="62"/>
      <c r="Q50" s="63">
        <f t="shared" si="13"/>
        <v>0</v>
      </c>
    </row>
    <row r="51" spans="1:17">
      <c r="A51" s="22">
        <v>130</v>
      </c>
      <c r="B51" s="57" t="s">
        <v>135</v>
      </c>
      <c r="C51" s="23">
        <f t="shared" si="6"/>
        <v>25</v>
      </c>
      <c r="D51" s="58">
        <v>6456.43</v>
      </c>
      <c r="E51" s="24"/>
      <c r="F51" s="58">
        <f t="shared" si="8"/>
        <v>161410.75</v>
      </c>
      <c r="G51" s="24">
        <f t="shared" si="9"/>
        <v>0</v>
      </c>
      <c r="I51" s="145">
        <f t="shared" si="7"/>
        <v>25</v>
      </c>
      <c r="J51" s="62">
        <v>25</v>
      </c>
      <c r="K51" s="63">
        <f t="shared" si="10"/>
        <v>161410.75</v>
      </c>
      <c r="L51" s="62"/>
      <c r="M51" s="63">
        <f t="shared" si="11"/>
        <v>0</v>
      </c>
      <c r="N51" s="62"/>
      <c r="O51" s="63">
        <f t="shared" si="12"/>
        <v>0</v>
      </c>
      <c r="P51" s="62"/>
      <c r="Q51" s="63">
        <f t="shared" si="13"/>
        <v>0</v>
      </c>
    </row>
    <row r="52" spans="1:17">
      <c r="A52" s="22">
        <v>135</v>
      </c>
      <c r="B52" s="57" t="s">
        <v>137</v>
      </c>
      <c r="C52" s="23">
        <f t="shared" si="6"/>
        <v>5</v>
      </c>
      <c r="D52" s="58">
        <v>23400.41</v>
      </c>
      <c r="E52" s="24"/>
      <c r="F52" s="58">
        <f t="shared" si="8"/>
        <v>117002.05</v>
      </c>
      <c r="G52" s="24">
        <f t="shared" si="9"/>
        <v>0</v>
      </c>
      <c r="I52" s="145">
        <f t="shared" si="7"/>
        <v>5</v>
      </c>
      <c r="J52" s="62">
        <v>2</v>
      </c>
      <c r="K52" s="63">
        <f t="shared" si="10"/>
        <v>46800.82</v>
      </c>
      <c r="L52" s="62">
        <v>1</v>
      </c>
      <c r="M52" s="63">
        <f t="shared" si="11"/>
        <v>23400.41</v>
      </c>
      <c r="N52" s="62">
        <v>1</v>
      </c>
      <c r="O52" s="63">
        <f t="shared" si="12"/>
        <v>23400.41</v>
      </c>
      <c r="P52" s="62">
        <v>1</v>
      </c>
      <c r="Q52" s="63">
        <f t="shared" si="13"/>
        <v>23400.41</v>
      </c>
    </row>
    <row r="53" spans="1:17">
      <c r="A53" s="22">
        <v>140</v>
      </c>
      <c r="B53" s="57" t="s">
        <v>139</v>
      </c>
      <c r="C53" s="23">
        <f t="shared" si="6"/>
        <v>67</v>
      </c>
      <c r="D53" s="58">
        <v>13268.67</v>
      </c>
      <c r="E53" s="24"/>
      <c r="F53" s="58">
        <f t="shared" si="8"/>
        <v>889000.89</v>
      </c>
      <c r="G53" s="24">
        <f t="shared" si="9"/>
        <v>0</v>
      </c>
      <c r="I53" s="145">
        <f t="shared" si="7"/>
        <v>67</v>
      </c>
      <c r="J53" s="62">
        <v>28</v>
      </c>
      <c r="K53" s="63">
        <f t="shared" si="10"/>
        <v>371522.76</v>
      </c>
      <c r="L53" s="62">
        <v>34</v>
      </c>
      <c r="M53" s="63">
        <f t="shared" si="11"/>
        <v>451134.78</v>
      </c>
      <c r="N53" s="62">
        <v>3</v>
      </c>
      <c r="O53" s="63">
        <f t="shared" si="12"/>
        <v>39806.01</v>
      </c>
      <c r="P53" s="62">
        <v>2</v>
      </c>
      <c r="Q53" s="63">
        <f t="shared" si="13"/>
        <v>26537.34</v>
      </c>
    </row>
    <row r="54" spans="1:17">
      <c r="A54" s="22">
        <v>146</v>
      </c>
      <c r="B54" s="57" t="s">
        <v>141</v>
      </c>
      <c r="C54" s="23">
        <f t="shared" si="6"/>
        <v>22</v>
      </c>
      <c r="D54" s="58">
        <v>21582.99</v>
      </c>
      <c r="E54" s="24"/>
      <c r="F54" s="58">
        <f t="shared" si="8"/>
        <v>474825.78</v>
      </c>
      <c r="G54" s="24">
        <f t="shared" si="9"/>
        <v>0</v>
      </c>
      <c r="I54" s="145">
        <f t="shared" si="7"/>
        <v>22</v>
      </c>
      <c r="J54" s="62">
        <v>20</v>
      </c>
      <c r="K54" s="63">
        <f t="shared" si="10"/>
        <v>431659.80000000005</v>
      </c>
      <c r="L54" s="62"/>
      <c r="M54" s="63">
        <f t="shared" si="11"/>
        <v>0</v>
      </c>
      <c r="N54" s="62"/>
      <c r="O54" s="63">
        <f t="shared" si="12"/>
        <v>0</v>
      </c>
      <c r="P54" s="62">
        <v>2</v>
      </c>
      <c r="Q54" s="63">
        <f t="shared" si="13"/>
        <v>43165.98</v>
      </c>
    </row>
    <row r="55" spans="1:17">
      <c r="A55" s="22">
        <v>148</v>
      </c>
      <c r="B55" s="57" t="s">
        <v>143</v>
      </c>
      <c r="C55" s="23">
        <f t="shared" si="6"/>
        <v>19</v>
      </c>
      <c r="D55" s="58">
        <v>30521.78</v>
      </c>
      <c r="E55" s="24"/>
      <c r="F55" s="58">
        <f t="shared" si="8"/>
        <v>579913.81999999995</v>
      </c>
      <c r="G55" s="24">
        <f t="shared" si="9"/>
        <v>0</v>
      </c>
      <c r="I55" s="145">
        <f t="shared" si="7"/>
        <v>19</v>
      </c>
      <c r="J55" s="62">
        <v>15</v>
      </c>
      <c r="K55" s="63">
        <f t="shared" si="10"/>
        <v>457826.69999999995</v>
      </c>
      <c r="L55" s="62">
        <v>4</v>
      </c>
      <c r="M55" s="63">
        <f t="shared" si="11"/>
        <v>122087.12</v>
      </c>
      <c r="N55" s="62"/>
      <c r="O55" s="63">
        <f t="shared" si="12"/>
        <v>0</v>
      </c>
      <c r="P55" s="62"/>
      <c r="Q55" s="63">
        <f t="shared" si="13"/>
        <v>0</v>
      </c>
    </row>
    <row r="56" spans="1:17">
      <c r="A56" s="22">
        <v>150</v>
      </c>
      <c r="B56" s="57" t="s">
        <v>145</v>
      </c>
      <c r="C56" s="23">
        <f t="shared" si="6"/>
        <v>5</v>
      </c>
      <c r="D56" s="58">
        <v>8837.14</v>
      </c>
      <c r="E56" s="24"/>
      <c r="F56" s="58">
        <f t="shared" si="8"/>
        <v>44185.7</v>
      </c>
      <c r="G56" s="24">
        <f t="shared" si="9"/>
        <v>0</v>
      </c>
      <c r="I56" s="145">
        <f t="shared" si="7"/>
        <v>5</v>
      </c>
      <c r="J56" s="62"/>
      <c r="K56" s="63">
        <f t="shared" si="10"/>
        <v>0</v>
      </c>
      <c r="L56" s="62"/>
      <c r="M56" s="63">
        <f t="shared" si="11"/>
        <v>0</v>
      </c>
      <c r="N56" s="62">
        <v>5</v>
      </c>
      <c r="O56" s="63">
        <f t="shared" si="12"/>
        <v>44185.7</v>
      </c>
      <c r="P56" s="62"/>
      <c r="Q56" s="63">
        <f t="shared" si="13"/>
        <v>0</v>
      </c>
    </row>
    <row r="57" spans="1:17">
      <c r="A57" s="22">
        <v>155</v>
      </c>
      <c r="B57" s="57" t="s">
        <v>147</v>
      </c>
      <c r="C57" s="23">
        <f t="shared" si="6"/>
        <v>24</v>
      </c>
      <c r="D57" s="58">
        <v>8272.82</v>
      </c>
      <c r="E57" s="24"/>
      <c r="F57" s="58">
        <f t="shared" si="8"/>
        <v>198547.68</v>
      </c>
      <c r="G57" s="24">
        <f t="shared" si="9"/>
        <v>0</v>
      </c>
      <c r="I57" s="145">
        <f t="shared" si="7"/>
        <v>24</v>
      </c>
      <c r="J57" s="62">
        <v>7</v>
      </c>
      <c r="K57" s="63">
        <f t="shared" si="10"/>
        <v>57909.74</v>
      </c>
      <c r="L57" s="62">
        <v>14</v>
      </c>
      <c r="M57" s="63">
        <f t="shared" si="11"/>
        <v>115819.48</v>
      </c>
      <c r="N57" s="62">
        <v>1</v>
      </c>
      <c r="O57" s="63">
        <f t="shared" si="12"/>
        <v>8272.82</v>
      </c>
      <c r="P57" s="62">
        <v>2</v>
      </c>
      <c r="Q57" s="63">
        <f t="shared" si="13"/>
        <v>16545.64</v>
      </c>
    </row>
    <row r="58" spans="1:17">
      <c r="A58" s="22">
        <v>157</v>
      </c>
      <c r="B58" s="57" t="s">
        <v>149</v>
      </c>
      <c r="C58" s="23">
        <f t="shared" si="6"/>
        <v>8</v>
      </c>
      <c r="D58" s="58">
        <v>11981.33</v>
      </c>
      <c r="E58" s="24"/>
      <c r="F58" s="58">
        <f t="shared" si="8"/>
        <v>95850.64</v>
      </c>
      <c r="G58" s="24">
        <f t="shared" si="9"/>
        <v>0</v>
      </c>
      <c r="I58" s="145">
        <f t="shared" si="7"/>
        <v>8</v>
      </c>
      <c r="J58" s="62">
        <v>2</v>
      </c>
      <c r="K58" s="63">
        <f t="shared" si="10"/>
        <v>23962.66</v>
      </c>
      <c r="L58" s="62">
        <v>5</v>
      </c>
      <c r="M58" s="63">
        <f t="shared" si="11"/>
        <v>59906.65</v>
      </c>
      <c r="N58" s="62">
        <v>1</v>
      </c>
      <c r="O58" s="63">
        <f t="shared" si="12"/>
        <v>11981.33</v>
      </c>
      <c r="P58" s="62"/>
      <c r="Q58" s="63">
        <f t="shared" si="13"/>
        <v>0</v>
      </c>
    </row>
    <row r="59" spans="1:17">
      <c r="A59" s="22">
        <v>159</v>
      </c>
      <c r="B59" s="57" t="s">
        <v>151</v>
      </c>
      <c r="C59" s="23">
        <f t="shared" si="6"/>
        <v>6</v>
      </c>
      <c r="D59" s="58">
        <v>5875.52</v>
      </c>
      <c r="E59" s="24"/>
      <c r="F59" s="58">
        <f t="shared" si="8"/>
        <v>35253.120000000003</v>
      </c>
      <c r="G59" s="24">
        <f t="shared" si="9"/>
        <v>0</v>
      </c>
      <c r="I59" s="145">
        <f t="shared" si="7"/>
        <v>6</v>
      </c>
      <c r="J59" s="62">
        <v>2</v>
      </c>
      <c r="K59" s="63">
        <f t="shared" si="10"/>
        <v>11751.04</v>
      </c>
      <c r="L59" s="62">
        <v>2</v>
      </c>
      <c r="M59" s="63">
        <f t="shared" si="11"/>
        <v>11751.04</v>
      </c>
      <c r="N59" s="62">
        <v>1</v>
      </c>
      <c r="O59" s="63">
        <f t="shared" si="12"/>
        <v>5875.52</v>
      </c>
      <c r="P59" s="62">
        <v>1</v>
      </c>
      <c r="Q59" s="63">
        <f t="shared" si="13"/>
        <v>5875.52</v>
      </c>
    </row>
    <row r="60" spans="1:17">
      <c r="A60" s="22">
        <v>160</v>
      </c>
      <c r="B60" s="57" t="s">
        <v>153</v>
      </c>
      <c r="C60" s="23">
        <f t="shared" si="6"/>
        <v>9</v>
      </c>
      <c r="D60" s="58">
        <v>3480.29</v>
      </c>
      <c r="E60" s="24"/>
      <c r="F60" s="58">
        <f t="shared" si="8"/>
        <v>31322.61</v>
      </c>
      <c r="G60" s="24">
        <f t="shared" si="9"/>
        <v>0</v>
      </c>
      <c r="I60" s="145">
        <f t="shared" si="7"/>
        <v>9</v>
      </c>
      <c r="J60" s="62">
        <v>3</v>
      </c>
      <c r="K60" s="63">
        <f t="shared" si="10"/>
        <v>10440.869999999999</v>
      </c>
      <c r="L60" s="62">
        <v>4</v>
      </c>
      <c r="M60" s="63">
        <f t="shared" si="11"/>
        <v>13921.16</v>
      </c>
      <c r="N60" s="62">
        <v>1</v>
      </c>
      <c r="O60" s="63">
        <f t="shared" si="12"/>
        <v>3480.29</v>
      </c>
      <c r="P60" s="62">
        <v>1</v>
      </c>
      <c r="Q60" s="63">
        <f t="shared" si="13"/>
        <v>3480.29</v>
      </c>
    </row>
    <row r="61" spans="1:17">
      <c r="A61" s="22">
        <v>163</v>
      </c>
      <c r="B61" s="57" t="s">
        <v>155</v>
      </c>
      <c r="C61" s="23">
        <f t="shared" si="6"/>
        <v>4</v>
      </c>
      <c r="D61" s="58">
        <v>5794.61</v>
      </c>
      <c r="E61" s="24"/>
      <c r="F61" s="58">
        <f t="shared" si="8"/>
        <v>23178.44</v>
      </c>
      <c r="G61" s="24">
        <f t="shared" si="9"/>
        <v>0</v>
      </c>
      <c r="I61" s="145">
        <f t="shared" si="7"/>
        <v>4</v>
      </c>
      <c r="J61" s="62">
        <v>2</v>
      </c>
      <c r="K61" s="63">
        <f t="shared" si="10"/>
        <v>11589.22</v>
      </c>
      <c r="L61" s="62">
        <v>2</v>
      </c>
      <c r="M61" s="63">
        <f t="shared" si="11"/>
        <v>11589.22</v>
      </c>
      <c r="N61" s="62"/>
      <c r="O61" s="63">
        <f t="shared" si="12"/>
        <v>0</v>
      </c>
      <c r="P61" s="62"/>
      <c r="Q61" s="63">
        <f t="shared" si="13"/>
        <v>0</v>
      </c>
    </row>
    <row r="62" spans="1:17">
      <c r="A62" s="22">
        <v>169</v>
      </c>
      <c r="B62" s="57" t="s">
        <v>157</v>
      </c>
      <c r="C62" s="23">
        <f t="shared" si="6"/>
        <v>2</v>
      </c>
      <c r="D62" s="58">
        <v>147273.85999999999</v>
      </c>
      <c r="E62" s="24"/>
      <c r="F62" s="58">
        <f t="shared" si="8"/>
        <v>294547.71999999997</v>
      </c>
      <c r="G62" s="24">
        <f t="shared" si="9"/>
        <v>0</v>
      </c>
      <c r="I62" s="145">
        <f t="shared" si="7"/>
        <v>2</v>
      </c>
      <c r="J62" s="62"/>
      <c r="K62" s="63">
        <f t="shared" si="10"/>
        <v>0</v>
      </c>
      <c r="L62" s="62">
        <v>1</v>
      </c>
      <c r="M62" s="63">
        <f t="shared" si="11"/>
        <v>147273.85999999999</v>
      </c>
      <c r="N62" s="62">
        <v>1</v>
      </c>
      <c r="O62" s="63">
        <f t="shared" si="12"/>
        <v>147273.85999999999</v>
      </c>
      <c r="P62" s="62"/>
      <c r="Q62" s="63">
        <f t="shared" si="13"/>
        <v>0</v>
      </c>
    </row>
    <row r="63" spans="1:17">
      <c r="A63" s="22">
        <v>170</v>
      </c>
      <c r="B63" s="57" t="s">
        <v>159</v>
      </c>
      <c r="C63" s="23">
        <f t="shared" si="6"/>
        <v>64</v>
      </c>
      <c r="D63" s="58">
        <v>31086.1</v>
      </c>
      <c r="E63" s="24"/>
      <c r="F63" s="58">
        <f t="shared" si="8"/>
        <v>1989510.4</v>
      </c>
      <c r="G63" s="24">
        <f t="shared" si="9"/>
        <v>0</v>
      </c>
      <c r="I63" s="145">
        <f t="shared" si="7"/>
        <v>64</v>
      </c>
      <c r="J63" s="62">
        <v>24</v>
      </c>
      <c r="K63" s="63">
        <f t="shared" si="10"/>
        <v>746066.39999999991</v>
      </c>
      <c r="L63" s="62">
        <v>34</v>
      </c>
      <c r="M63" s="63">
        <f t="shared" si="11"/>
        <v>1056927.3999999999</v>
      </c>
      <c r="N63" s="62">
        <v>4</v>
      </c>
      <c r="O63" s="63">
        <f t="shared" si="12"/>
        <v>124344.4</v>
      </c>
      <c r="P63" s="62">
        <v>2</v>
      </c>
      <c r="Q63" s="63">
        <f t="shared" si="13"/>
        <v>62172.2</v>
      </c>
    </row>
    <row r="64" spans="1:17">
      <c r="A64" s="22">
        <v>175</v>
      </c>
      <c r="B64" s="57" t="s">
        <v>161</v>
      </c>
      <c r="C64" s="23">
        <f t="shared" si="6"/>
        <v>54</v>
      </c>
      <c r="D64" s="59">
        <v>9327.7999999999993</v>
      </c>
      <c r="E64" s="24"/>
      <c r="F64" s="59">
        <f t="shared" si="8"/>
        <v>503701.2</v>
      </c>
      <c r="G64" s="24">
        <f t="shared" si="9"/>
        <v>0</v>
      </c>
      <c r="I64" s="145">
        <f t="shared" si="7"/>
        <v>54</v>
      </c>
      <c r="J64" s="62">
        <v>25</v>
      </c>
      <c r="K64" s="63">
        <f t="shared" si="10"/>
        <v>233194.99999999997</v>
      </c>
      <c r="L64" s="62">
        <v>25</v>
      </c>
      <c r="M64" s="63">
        <f t="shared" si="11"/>
        <v>233194.99999999997</v>
      </c>
      <c r="N64" s="62">
        <v>2</v>
      </c>
      <c r="O64" s="63">
        <f t="shared" si="12"/>
        <v>18655.599999999999</v>
      </c>
      <c r="P64" s="62">
        <v>2</v>
      </c>
      <c r="Q64" s="63">
        <f t="shared" si="13"/>
        <v>18655.599999999999</v>
      </c>
    </row>
    <row r="65" spans="1:17">
      <c r="A65" s="22">
        <v>195</v>
      </c>
      <c r="B65" s="57" t="s">
        <v>163</v>
      </c>
      <c r="C65" s="23">
        <f t="shared" si="6"/>
        <v>50</v>
      </c>
      <c r="D65" s="58">
        <v>12789.42</v>
      </c>
      <c r="E65" s="24"/>
      <c r="F65" s="58">
        <f t="shared" si="8"/>
        <v>639471</v>
      </c>
      <c r="G65" s="24">
        <f t="shared" si="9"/>
        <v>0</v>
      </c>
      <c r="I65" s="145">
        <f t="shared" si="7"/>
        <v>50</v>
      </c>
      <c r="J65" s="62">
        <v>15</v>
      </c>
      <c r="K65" s="63">
        <f t="shared" si="10"/>
        <v>191841.3</v>
      </c>
      <c r="L65" s="62">
        <v>25</v>
      </c>
      <c r="M65" s="63">
        <f t="shared" si="11"/>
        <v>319735.5</v>
      </c>
      <c r="N65" s="62">
        <v>5</v>
      </c>
      <c r="O65" s="63">
        <f t="shared" si="12"/>
        <v>63947.1</v>
      </c>
      <c r="P65" s="62">
        <v>5</v>
      </c>
      <c r="Q65" s="63">
        <f t="shared" si="13"/>
        <v>63947.1</v>
      </c>
    </row>
    <row r="66" spans="1:17">
      <c r="A66" s="22">
        <v>197</v>
      </c>
      <c r="B66" s="57" t="s">
        <v>165</v>
      </c>
      <c r="C66" s="23">
        <f t="shared" si="6"/>
        <v>75</v>
      </c>
      <c r="D66" s="58">
        <v>6627.59</v>
      </c>
      <c r="E66" s="24"/>
      <c r="F66" s="58">
        <f t="shared" si="8"/>
        <v>497069.25</v>
      </c>
      <c r="G66" s="24">
        <f t="shared" si="9"/>
        <v>0</v>
      </c>
      <c r="I66" s="145">
        <f t="shared" si="7"/>
        <v>75</v>
      </c>
      <c r="J66" s="62">
        <v>25</v>
      </c>
      <c r="K66" s="63">
        <f t="shared" si="10"/>
        <v>165689.75</v>
      </c>
      <c r="L66" s="62">
        <v>35</v>
      </c>
      <c r="M66" s="63">
        <f t="shared" si="11"/>
        <v>231965.65</v>
      </c>
      <c r="N66" s="62">
        <v>5</v>
      </c>
      <c r="O66" s="63">
        <f t="shared" si="12"/>
        <v>33137.949999999997</v>
      </c>
      <c r="P66" s="62">
        <v>10</v>
      </c>
      <c r="Q66" s="63">
        <f t="shared" si="13"/>
        <v>66275.899999999994</v>
      </c>
    </row>
    <row r="67" spans="1:17">
      <c r="A67" s="22">
        <v>204</v>
      </c>
      <c r="B67" s="57" t="s">
        <v>167</v>
      </c>
      <c r="C67" s="23">
        <f t="shared" si="6"/>
        <v>53</v>
      </c>
      <c r="D67" s="58">
        <v>19515.560000000001</v>
      </c>
      <c r="E67" s="24"/>
      <c r="F67" s="58">
        <f t="shared" ref="F67:F88" si="14">ROUND(C67*D67,2)</f>
        <v>1034324.68</v>
      </c>
      <c r="G67" s="24">
        <f t="shared" ref="G67:G88" si="15">ROUNDDOWN(C67*E67,2)</f>
        <v>0</v>
      </c>
      <c r="I67" s="145">
        <f t="shared" si="7"/>
        <v>53</v>
      </c>
      <c r="J67" s="62">
        <v>22</v>
      </c>
      <c r="K67" s="63">
        <f t="shared" ref="K67:K98" si="16">D67*J67</f>
        <v>429342.32</v>
      </c>
      <c r="L67" s="62">
        <v>27</v>
      </c>
      <c r="M67" s="63">
        <f t="shared" ref="M67:M98" si="17">L67*D67</f>
        <v>526920.12</v>
      </c>
      <c r="N67" s="62">
        <v>2</v>
      </c>
      <c r="O67" s="63">
        <f t="shared" ref="O67:O98" si="18">+N67*D67</f>
        <v>39031.120000000003</v>
      </c>
      <c r="P67" s="62">
        <v>2</v>
      </c>
      <c r="Q67" s="63">
        <f t="shared" ref="Q67:Q98" si="19">+P67*D67</f>
        <v>39031.120000000003</v>
      </c>
    </row>
    <row r="68" spans="1:17">
      <c r="A68" s="22">
        <v>216</v>
      </c>
      <c r="B68" s="57" t="s">
        <v>169</v>
      </c>
      <c r="C68" s="23">
        <f t="shared" ref="C68:C88" si="20">I68</f>
        <v>9</v>
      </c>
      <c r="D68" s="58">
        <v>4818.46</v>
      </c>
      <c r="E68" s="24"/>
      <c r="F68" s="58">
        <f t="shared" si="14"/>
        <v>43366.14</v>
      </c>
      <c r="G68" s="24">
        <f t="shared" si="15"/>
        <v>0</v>
      </c>
      <c r="I68" s="145">
        <f t="shared" ref="I68:I88" si="21">+J68+L68+N68+P68</f>
        <v>9</v>
      </c>
      <c r="J68" s="62">
        <v>5</v>
      </c>
      <c r="K68" s="63">
        <f t="shared" si="16"/>
        <v>24092.3</v>
      </c>
      <c r="L68" s="62">
        <v>2</v>
      </c>
      <c r="M68" s="63">
        <f t="shared" si="17"/>
        <v>9636.92</v>
      </c>
      <c r="N68" s="62">
        <v>1</v>
      </c>
      <c r="O68" s="63">
        <f t="shared" si="18"/>
        <v>4818.46</v>
      </c>
      <c r="P68" s="62">
        <v>1</v>
      </c>
      <c r="Q68" s="63">
        <f t="shared" si="19"/>
        <v>4818.46</v>
      </c>
    </row>
    <row r="69" spans="1:17">
      <c r="A69" s="22">
        <v>218</v>
      </c>
      <c r="B69" s="57" t="s">
        <v>171</v>
      </c>
      <c r="C69" s="23">
        <f t="shared" si="20"/>
        <v>23</v>
      </c>
      <c r="D69" s="58">
        <v>3122.41</v>
      </c>
      <c r="E69" s="24"/>
      <c r="F69" s="58">
        <f t="shared" si="14"/>
        <v>71815.429999999993</v>
      </c>
      <c r="G69" s="24">
        <f t="shared" si="15"/>
        <v>0</v>
      </c>
      <c r="I69" s="145">
        <f t="shared" si="21"/>
        <v>23</v>
      </c>
      <c r="J69" s="62">
        <v>15</v>
      </c>
      <c r="K69" s="63">
        <f t="shared" si="16"/>
        <v>46836.149999999994</v>
      </c>
      <c r="L69" s="62">
        <v>2</v>
      </c>
      <c r="M69" s="63">
        <f t="shared" si="17"/>
        <v>6244.82</v>
      </c>
      <c r="N69" s="62">
        <v>3</v>
      </c>
      <c r="O69" s="63">
        <f t="shared" si="18"/>
        <v>9367.23</v>
      </c>
      <c r="P69" s="62">
        <v>3</v>
      </c>
      <c r="Q69" s="63">
        <f t="shared" si="19"/>
        <v>9367.23</v>
      </c>
    </row>
    <row r="70" spans="1:17">
      <c r="A70" s="22">
        <v>221</v>
      </c>
      <c r="B70" s="57" t="s">
        <v>173</v>
      </c>
      <c r="C70" s="23">
        <f t="shared" si="20"/>
        <v>3</v>
      </c>
      <c r="D70" s="58">
        <v>4802.8999999999996</v>
      </c>
      <c r="E70" s="24"/>
      <c r="F70" s="58">
        <f t="shared" si="14"/>
        <v>14408.7</v>
      </c>
      <c r="G70" s="24">
        <f t="shared" si="15"/>
        <v>0</v>
      </c>
      <c r="I70" s="145">
        <f t="shared" si="21"/>
        <v>3</v>
      </c>
      <c r="J70" s="62"/>
      <c r="K70" s="63">
        <f t="shared" si="16"/>
        <v>0</v>
      </c>
      <c r="L70" s="62">
        <v>2</v>
      </c>
      <c r="M70" s="63">
        <f t="shared" si="17"/>
        <v>9605.7999999999993</v>
      </c>
      <c r="N70" s="62"/>
      <c r="O70" s="63">
        <f t="shared" si="18"/>
        <v>0</v>
      </c>
      <c r="P70" s="62">
        <v>1</v>
      </c>
      <c r="Q70" s="63">
        <f t="shared" si="19"/>
        <v>4802.8999999999996</v>
      </c>
    </row>
    <row r="71" spans="1:17">
      <c r="A71" s="22">
        <v>242</v>
      </c>
      <c r="B71" s="57" t="s">
        <v>175</v>
      </c>
      <c r="C71" s="23">
        <f t="shared" si="20"/>
        <v>4</v>
      </c>
      <c r="D71" s="59">
        <v>15836.1</v>
      </c>
      <c r="E71" s="24"/>
      <c r="F71" s="59">
        <f t="shared" si="14"/>
        <v>63344.4</v>
      </c>
      <c r="G71" s="24">
        <f t="shared" si="15"/>
        <v>0</v>
      </c>
      <c r="I71" s="145">
        <f t="shared" si="21"/>
        <v>4</v>
      </c>
      <c r="J71" s="62"/>
      <c r="K71" s="63">
        <f t="shared" si="16"/>
        <v>0</v>
      </c>
      <c r="L71" s="62">
        <v>3</v>
      </c>
      <c r="M71" s="63">
        <f t="shared" si="17"/>
        <v>47508.3</v>
      </c>
      <c r="N71" s="62"/>
      <c r="O71" s="63">
        <f t="shared" si="18"/>
        <v>0</v>
      </c>
      <c r="P71" s="62">
        <v>1</v>
      </c>
      <c r="Q71" s="63">
        <f t="shared" si="19"/>
        <v>15836.1</v>
      </c>
    </row>
    <row r="72" spans="1:17">
      <c r="A72" s="22">
        <v>250</v>
      </c>
      <c r="B72" s="57" t="s">
        <v>177</v>
      </c>
      <c r="C72" s="23">
        <f t="shared" si="20"/>
        <v>1</v>
      </c>
      <c r="D72" s="59">
        <v>20349.59</v>
      </c>
      <c r="E72" s="24"/>
      <c r="F72" s="59">
        <f t="shared" si="14"/>
        <v>20349.59</v>
      </c>
      <c r="G72" s="24">
        <f t="shared" si="15"/>
        <v>0</v>
      </c>
      <c r="I72" s="145">
        <f t="shared" si="21"/>
        <v>1</v>
      </c>
      <c r="J72" s="62"/>
      <c r="K72" s="63">
        <f t="shared" si="16"/>
        <v>0</v>
      </c>
      <c r="L72" s="62">
        <v>1</v>
      </c>
      <c r="M72" s="63">
        <f t="shared" si="17"/>
        <v>20349.59</v>
      </c>
      <c r="N72" s="62"/>
      <c r="O72" s="63">
        <f t="shared" si="18"/>
        <v>0</v>
      </c>
      <c r="P72" s="62"/>
      <c r="Q72" s="63">
        <f t="shared" si="19"/>
        <v>0</v>
      </c>
    </row>
    <row r="73" spans="1:17">
      <c r="A73" s="22">
        <v>252</v>
      </c>
      <c r="B73" s="57" t="s">
        <v>179</v>
      </c>
      <c r="C73" s="23">
        <f t="shared" si="20"/>
        <v>2</v>
      </c>
      <c r="D73" s="59">
        <v>25772.82</v>
      </c>
      <c r="E73" s="24"/>
      <c r="F73" s="59">
        <f t="shared" si="14"/>
        <v>51545.64</v>
      </c>
      <c r="G73" s="24">
        <f t="shared" si="15"/>
        <v>0</v>
      </c>
      <c r="I73" s="145">
        <f t="shared" si="21"/>
        <v>2</v>
      </c>
      <c r="J73" s="62">
        <v>1</v>
      </c>
      <c r="K73" s="63">
        <f t="shared" si="16"/>
        <v>25772.82</v>
      </c>
      <c r="L73" s="62"/>
      <c r="M73" s="63">
        <f t="shared" si="17"/>
        <v>0</v>
      </c>
      <c r="N73" s="62"/>
      <c r="O73" s="63">
        <f t="shared" si="18"/>
        <v>0</v>
      </c>
      <c r="P73" s="62">
        <v>1</v>
      </c>
      <c r="Q73" s="63">
        <f t="shared" si="19"/>
        <v>25772.82</v>
      </c>
    </row>
    <row r="74" spans="1:17">
      <c r="A74" s="22">
        <v>260</v>
      </c>
      <c r="B74" s="57" t="s">
        <v>181</v>
      </c>
      <c r="C74" s="23">
        <f t="shared" si="20"/>
        <v>9</v>
      </c>
      <c r="D74" s="59">
        <v>8941.91</v>
      </c>
      <c r="E74" s="24"/>
      <c r="F74" s="59">
        <f t="shared" si="14"/>
        <v>80477.19</v>
      </c>
      <c r="G74" s="24">
        <f t="shared" si="15"/>
        <v>0</v>
      </c>
      <c r="I74" s="145">
        <f t="shared" si="21"/>
        <v>9</v>
      </c>
      <c r="J74" s="62">
        <v>4</v>
      </c>
      <c r="K74" s="63">
        <f t="shared" si="16"/>
        <v>35767.64</v>
      </c>
      <c r="L74" s="62">
        <v>2</v>
      </c>
      <c r="M74" s="63">
        <f t="shared" si="17"/>
        <v>17883.82</v>
      </c>
      <c r="N74" s="62">
        <v>1</v>
      </c>
      <c r="O74" s="63">
        <f t="shared" si="18"/>
        <v>8941.91</v>
      </c>
      <c r="P74" s="62">
        <v>2</v>
      </c>
      <c r="Q74" s="63">
        <f t="shared" si="19"/>
        <v>17883.82</v>
      </c>
    </row>
    <row r="75" spans="1:17">
      <c r="A75" s="22">
        <v>296</v>
      </c>
      <c r="B75" s="57" t="s">
        <v>183</v>
      </c>
      <c r="C75" s="23">
        <f t="shared" si="20"/>
        <v>4</v>
      </c>
      <c r="D75" s="59">
        <v>26895.23</v>
      </c>
      <c r="E75" s="24"/>
      <c r="F75" s="59">
        <f t="shared" si="14"/>
        <v>107580.92</v>
      </c>
      <c r="G75" s="24">
        <f t="shared" si="15"/>
        <v>0</v>
      </c>
      <c r="I75" s="145">
        <f t="shared" si="21"/>
        <v>4</v>
      </c>
      <c r="J75" s="62"/>
      <c r="K75" s="63">
        <f t="shared" si="16"/>
        <v>0</v>
      </c>
      <c r="L75" s="62">
        <v>2</v>
      </c>
      <c r="M75" s="63">
        <f t="shared" si="17"/>
        <v>53790.46</v>
      </c>
      <c r="N75" s="62">
        <v>1</v>
      </c>
      <c r="O75" s="63">
        <f t="shared" si="18"/>
        <v>26895.23</v>
      </c>
      <c r="P75" s="62">
        <v>1</v>
      </c>
      <c r="Q75" s="63">
        <f t="shared" si="19"/>
        <v>26895.23</v>
      </c>
    </row>
    <row r="76" spans="1:17">
      <c r="A76" s="22">
        <v>300</v>
      </c>
      <c r="B76" s="57" t="s">
        <v>185</v>
      </c>
      <c r="C76" s="23">
        <f t="shared" si="20"/>
        <v>3</v>
      </c>
      <c r="D76" s="58">
        <v>49080.91</v>
      </c>
      <c r="E76" s="24"/>
      <c r="F76" s="58">
        <f t="shared" si="14"/>
        <v>147242.73000000001</v>
      </c>
      <c r="G76" s="24">
        <f t="shared" si="15"/>
        <v>0</v>
      </c>
      <c r="I76" s="145">
        <f t="shared" si="21"/>
        <v>3</v>
      </c>
      <c r="J76" s="62"/>
      <c r="K76" s="63">
        <f t="shared" si="16"/>
        <v>0</v>
      </c>
      <c r="L76" s="62">
        <v>2</v>
      </c>
      <c r="M76" s="63">
        <f t="shared" si="17"/>
        <v>98161.82</v>
      </c>
      <c r="N76" s="62"/>
      <c r="O76" s="63">
        <f t="shared" si="18"/>
        <v>0</v>
      </c>
      <c r="P76" s="62">
        <v>1</v>
      </c>
      <c r="Q76" s="63">
        <f t="shared" si="19"/>
        <v>49080.91</v>
      </c>
    </row>
    <row r="77" spans="1:17">
      <c r="A77" s="22">
        <v>304</v>
      </c>
      <c r="B77" s="57" t="s">
        <v>187</v>
      </c>
      <c r="C77" s="23">
        <f t="shared" si="20"/>
        <v>2</v>
      </c>
      <c r="D77" s="59">
        <v>13135.89</v>
      </c>
      <c r="E77" s="24"/>
      <c r="F77" s="59">
        <f t="shared" si="14"/>
        <v>26271.78</v>
      </c>
      <c r="G77" s="24">
        <f t="shared" si="15"/>
        <v>0</v>
      </c>
      <c r="I77" s="145">
        <f t="shared" si="21"/>
        <v>2</v>
      </c>
      <c r="J77" s="62">
        <v>1</v>
      </c>
      <c r="K77" s="63">
        <f t="shared" si="16"/>
        <v>13135.89</v>
      </c>
      <c r="L77" s="62"/>
      <c r="M77" s="63">
        <f t="shared" si="17"/>
        <v>0</v>
      </c>
      <c r="N77" s="62">
        <v>1</v>
      </c>
      <c r="O77" s="63">
        <f t="shared" si="18"/>
        <v>13135.89</v>
      </c>
      <c r="P77" s="62"/>
      <c r="Q77" s="63">
        <f t="shared" si="19"/>
        <v>0</v>
      </c>
    </row>
    <row r="78" spans="1:17">
      <c r="A78" s="22">
        <v>306</v>
      </c>
      <c r="B78" s="57" t="s">
        <v>189</v>
      </c>
      <c r="C78" s="23">
        <f t="shared" si="20"/>
        <v>2</v>
      </c>
      <c r="D78" s="59">
        <v>30117.22</v>
      </c>
      <c r="E78" s="24"/>
      <c r="F78" s="59">
        <f t="shared" si="14"/>
        <v>60234.44</v>
      </c>
      <c r="G78" s="24">
        <f t="shared" si="15"/>
        <v>0</v>
      </c>
      <c r="I78" s="145">
        <f t="shared" si="21"/>
        <v>2</v>
      </c>
      <c r="J78" s="62">
        <v>2</v>
      </c>
      <c r="K78" s="63">
        <f t="shared" si="16"/>
        <v>60234.44</v>
      </c>
      <c r="L78" s="62"/>
      <c r="M78" s="63">
        <f t="shared" si="17"/>
        <v>0</v>
      </c>
      <c r="N78" s="62"/>
      <c r="O78" s="63">
        <f t="shared" si="18"/>
        <v>0</v>
      </c>
      <c r="P78" s="62"/>
      <c r="Q78" s="63">
        <f t="shared" si="19"/>
        <v>0</v>
      </c>
    </row>
    <row r="79" spans="1:17">
      <c r="A79" s="22">
        <v>308</v>
      </c>
      <c r="B79" s="57" t="s">
        <v>191</v>
      </c>
      <c r="C79" s="23">
        <f t="shared" si="20"/>
        <v>1</v>
      </c>
      <c r="D79" s="59">
        <v>45184.65</v>
      </c>
      <c r="E79" s="24"/>
      <c r="F79" s="59">
        <f t="shared" si="14"/>
        <v>45184.65</v>
      </c>
      <c r="G79" s="24">
        <f t="shared" si="15"/>
        <v>0</v>
      </c>
      <c r="I79" s="145">
        <f t="shared" si="21"/>
        <v>1</v>
      </c>
      <c r="J79" s="62">
        <v>1</v>
      </c>
      <c r="K79" s="63">
        <f t="shared" si="16"/>
        <v>45184.65</v>
      </c>
      <c r="L79" s="62"/>
      <c r="M79" s="63">
        <f t="shared" si="17"/>
        <v>0</v>
      </c>
      <c r="N79" s="62"/>
      <c r="O79" s="63">
        <f t="shared" si="18"/>
        <v>0</v>
      </c>
      <c r="P79" s="62"/>
      <c r="Q79" s="63">
        <f t="shared" si="19"/>
        <v>0</v>
      </c>
    </row>
    <row r="80" spans="1:17">
      <c r="A80" s="22">
        <v>310</v>
      </c>
      <c r="B80" s="57" t="s">
        <v>193</v>
      </c>
      <c r="C80" s="23">
        <f t="shared" si="20"/>
        <v>1</v>
      </c>
      <c r="D80" s="59">
        <v>37650.410000000003</v>
      </c>
      <c r="E80" s="24"/>
      <c r="F80" s="59">
        <f t="shared" si="14"/>
        <v>37650.410000000003</v>
      </c>
      <c r="G80" s="24">
        <f t="shared" si="15"/>
        <v>0</v>
      </c>
      <c r="I80" s="145">
        <f t="shared" si="21"/>
        <v>1</v>
      </c>
      <c r="J80" s="62">
        <v>1</v>
      </c>
      <c r="K80" s="63">
        <f t="shared" si="16"/>
        <v>37650.410000000003</v>
      </c>
      <c r="L80" s="62"/>
      <c r="M80" s="63">
        <f t="shared" si="17"/>
        <v>0</v>
      </c>
      <c r="N80" s="62"/>
      <c r="O80" s="63">
        <f t="shared" si="18"/>
        <v>0</v>
      </c>
      <c r="P80" s="62"/>
      <c r="Q80" s="63">
        <f t="shared" si="19"/>
        <v>0</v>
      </c>
    </row>
    <row r="81" spans="1:17">
      <c r="A81" s="22">
        <v>312</v>
      </c>
      <c r="B81" s="57" t="s">
        <v>195</v>
      </c>
      <c r="C81" s="23">
        <f t="shared" si="20"/>
        <v>15</v>
      </c>
      <c r="D81" s="59">
        <v>17022.82</v>
      </c>
      <c r="E81" s="24"/>
      <c r="F81" s="59">
        <f t="shared" si="14"/>
        <v>255342.3</v>
      </c>
      <c r="G81" s="24">
        <f t="shared" si="15"/>
        <v>0</v>
      </c>
      <c r="I81" s="145">
        <f t="shared" si="21"/>
        <v>15</v>
      </c>
      <c r="J81" s="62">
        <v>15</v>
      </c>
      <c r="K81" s="63">
        <f t="shared" si="16"/>
        <v>255342.3</v>
      </c>
      <c r="L81" s="62"/>
      <c r="M81" s="63">
        <f t="shared" si="17"/>
        <v>0</v>
      </c>
      <c r="N81" s="62"/>
      <c r="O81" s="63">
        <f t="shared" si="18"/>
        <v>0</v>
      </c>
      <c r="P81" s="62"/>
      <c r="Q81" s="63">
        <f t="shared" si="19"/>
        <v>0</v>
      </c>
    </row>
    <row r="82" spans="1:17">
      <c r="A82" s="22">
        <v>385</v>
      </c>
      <c r="B82" s="57" t="s">
        <v>197</v>
      </c>
      <c r="C82" s="23">
        <f t="shared" si="20"/>
        <v>2</v>
      </c>
      <c r="D82" s="59">
        <v>30591.29</v>
      </c>
      <c r="E82" s="24"/>
      <c r="F82" s="59">
        <f t="shared" si="14"/>
        <v>61182.58</v>
      </c>
      <c r="G82" s="24">
        <f t="shared" si="15"/>
        <v>0</v>
      </c>
      <c r="I82" s="145">
        <f t="shared" si="21"/>
        <v>2</v>
      </c>
      <c r="J82" s="62"/>
      <c r="K82" s="63">
        <f t="shared" si="16"/>
        <v>0</v>
      </c>
      <c r="L82" s="62"/>
      <c r="M82" s="63">
        <f t="shared" si="17"/>
        <v>0</v>
      </c>
      <c r="N82" s="62">
        <v>1</v>
      </c>
      <c r="O82" s="63">
        <f t="shared" si="18"/>
        <v>30591.29</v>
      </c>
      <c r="P82" s="62">
        <v>1</v>
      </c>
      <c r="Q82" s="63">
        <f t="shared" si="19"/>
        <v>30591.29</v>
      </c>
    </row>
    <row r="83" spans="1:17">
      <c r="A83" s="22">
        <v>387</v>
      </c>
      <c r="B83" s="57" t="s">
        <v>199</v>
      </c>
      <c r="C83" s="23">
        <f t="shared" si="20"/>
        <v>2</v>
      </c>
      <c r="D83" s="59">
        <v>36474.07</v>
      </c>
      <c r="E83" s="24"/>
      <c r="F83" s="59">
        <f t="shared" si="14"/>
        <v>72948.14</v>
      </c>
      <c r="G83" s="24">
        <f t="shared" si="15"/>
        <v>0</v>
      </c>
      <c r="I83" s="145">
        <f t="shared" si="21"/>
        <v>2</v>
      </c>
      <c r="J83" s="62">
        <v>1</v>
      </c>
      <c r="K83" s="63">
        <f t="shared" si="16"/>
        <v>36474.07</v>
      </c>
      <c r="L83" s="62">
        <v>1</v>
      </c>
      <c r="M83" s="63">
        <f t="shared" si="17"/>
        <v>36474.07</v>
      </c>
      <c r="N83" s="62"/>
      <c r="O83" s="63">
        <f t="shared" si="18"/>
        <v>0</v>
      </c>
      <c r="P83" s="62"/>
      <c r="Q83" s="63">
        <f t="shared" si="19"/>
        <v>0</v>
      </c>
    </row>
    <row r="84" spans="1:17">
      <c r="A84" s="22">
        <v>390</v>
      </c>
      <c r="B84" s="57" t="s">
        <v>201</v>
      </c>
      <c r="C84" s="23">
        <f t="shared" si="20"/>
        <v>7</v>
      </c>
      <c r="D84" s="59">
        <v>117653.53</v>
      </c>
      <c r="E84" s="24"/>
      <c r="F84" s="59">
        <f t="shared" si="14"/>
        <v>823574.71</v>
      </c>
      <c r="G84" s="24">
        <f t="shared" si="15"/>
        <v>0</v>
      </c>
      <c r="I84" s="145">
        <f t="shared" si="21"/>
        <v>7</v>
      </c>
      <c r="J84" s="62">
        <v>3</v>
      </c>
      <c r="K84" s="63">
        <f t="shared" si="16"/>
        <v>352960.58999999997</v>
      </c>
      <c r="L84" s="62">
        <v>3</v>
      </c>
      <c r="M84" s="63">
        <f t="shared" si="17"/>
        <v>352960.58999999997</v>
      </c>
      <c r="N84" s="62"/>
      <c r="O84" s="63">
        <f t="shared" si="18"/>
        <v>0</v>
      </c>
      <c r="P84" s="62">
        <v>1</v>
      </c>
      <c r="Q84" s="63">
        <f t="shared" si="19"/>
        <v>117653.53</v>
      </c>
    </row>
    <row r="85" spans="1:17">
      <c r="A85" s="22">
        <v>400</v>
      </c>
      <c r="B85" s="57" t="s">
        <v>203</v>
      </c>
      <c r="C85" s="23">
        <f t="shared" si="20"/>
        <v>2</v>
      </c>
      <c r="D85" s="59">
        <v>91186.72</v>
      </c>
      <c r="E85" s="24"/>
      <c r="F85" s="59">
        <f t="shared" si="14"/>
        <v>182373.44</v>
      </c>
      <c r="G85" s="24">
        <f t="shared" si="15"/>
        <v>0</v>
      </c>
      <c r="I85" s="145">
        <f t="shared" si="21"/>
        <v>2</v>
      </c>
      <c r="J85" s="62">
        <v>1</v>
      </c>
      <c r="K85" s="63">
        <f t="shared" si="16"/>
        <v>91186.72</v>
      </c>
      <c r="L85" s="62">
        <v>1</v>
      </c>
      <c r="M85" s="63">
        <f t="shared" si="17"/>
        <v>91186.72</v>
      </c>
      <c r="N85" s="62"/>
      <c r="O85" s="63">
        <f t="shared" si="18"/>
        <v>0</v>
      </c>
      <c r="P85" s="62"/>
      <c r="Q85" s="63">
        <f t="shared" si="19"/>
        <v>0</v>
      </c>
    </row>
    <row r="86" spans="1:17">
      <c r="A86" s="22">
        <v>402</v>
      </c>
      <c r="B86" s="57" t="s">
        <v>205</v>
      </c>
      <c r="C86" s="23">
        <f t="shared" si="20"/>
        <v>2</v>
      </c>
      <c r="D86" s="59">
        <v>164429.46</v>
      </c>
      <c r="E86" s="24"/>
      <c r="F86" s="59">
        <f t="shared" si="14"/>
        <v>328858.92</v>
      </c>
      <c r="G86" s="24">
        <f t="shared" si="15"/>
        <v>0</v>
      </c>
      <c r="I86" s="145">
        <f t="shared" si="21"/>
        <v>2</v>
      </c>
      <c r="J86" s="62">
        <v>1</v>
      </c>
      <c r="K86" s="63">
        <f t="shared" si="16"/>
        <v>164429.46</v>
      </c>
      <c r="L86" s="62"/>
      <c r="M86" s="63">
        <f t="shared" si="17"/>
        <v>0</v>
      </c>
      <c r="N86" s="62"/>
      <c r="O86" s="63">
        <f t="shared" si="18"/>
        <v>0</v>
      </c>
      <c r="P86" s="62">
        <v>1</v>
      </c>
      <c r="Q86" s="63">
        <f t="shared" si="19"/>
        <v>164429.46</v>
      </c>
    </row>
    <row r="87" spans="1:17">
      <c r="A87" s="22">
        <v>406</v>
      </c>
      <c r="B87" s="57" t="s">
        <v>207</v>
      </c>
      <c r="C87" s="23">
        <f t="shared" si="20"/>
        <v>2</v>
      </c>
      <c r="D87" s="59">
        <v>182371.37</v>
      </c>
      <c r="E87" s="24"/>
      <c r="F87" s="59">
        <f t="shared" si="14"/>
        <v>364742.74</v>
      </c>
      <c r="G87" s="24">
        <f t="shared" si="15"/>
        <v>0</v>
      </c>
      <c r="I87" s="145">
        <f t="shared" si="21"/>
        <v>2</v>
      </c>
      <c r="J87" s="62">
        <v>2</v>
      </c>
      <c r="K87" s="63">
        <f t="shared" si="16"/>
        <v>364742.74</v>
      </c>
      <c r="L87" s="62"/>
      <c r="M87" s="63">
        <f t="shared" si="17"/>
        <v>0</v>
      </c>
      <c r="N87" s="62"/>
      <c r="O87" s="63">
        <f t="shared" si="18"/>
        <v>0</v>
      </c>
      <c r="P87" s="62"/>
      <c r="Q87" s="63">
        <f t="shared" si="19"/>
        <v>0</v>
      </c>
    </row>
    <row r="88" spans="1:17">
      <c r="A88" s="22">
        <v>407</v>
      </c>
      <c r="B88" s="57" t="s">
        <v>209</v>
      </c>
      <c r="C88" s="23">
        <f t="shared" si="20"/>
        <v>1</v>
      </c>
      <c r="D88" s="59">
        <v>135307.04999999999</v>
      </c>
      <c r="E88" s="24"/>
      <c r="F88" s="59">
        <f t="shared" si="14"/>
        <v>135307.04999999999</v>
      </c>
      <c r="G88" s="24">
        <f t="shared" si="15"/>
        <v>0</v>
      </c>
      <c r="I88" s="145">
        <f t="shared" si="21"/>
        <v>1</v>
      </c>
      <c r="J88" s="62">
        <v>1</v>
      </c>
      <c r="K88" s="63">
        <f t="shared" si="16"/>
        <v>135307.04999999999</v>
      </c>
      <c r="L88" s="62"/>
      <c r="M88" s="63">
        <f t="shared" si="17"/>
        <v>0</v>
      </c>
      <c r="N88" s="62"/>
      <c r="O88" s="63">
        <f t="shared" si="18"/>
        <v>0</v>
      </c>
      <c r="P88" s="62"/>
      <c r="Q88" s="63">
        <f t="shared" si="19"/>
        <v>0</v>
      </c>
    </row>
    <row r="89" spans="1:17">
      <c r="D89" s="25"/>
      <c r="E89" s="26"/>
      <c r="F89" s="27">
        <f>SUM(F3:F88)</f>
        <v>16065816.130000001</v>
      </c>
      <c r="G89" s="27">
        <f>SUM(G3:G88)</f>
        <v>0</v>
      </c>
      <c r="H89" s="28">
        <v>77896223.450000003</v>
      </c>
    </row>
    <row r="90" spans="1:17">
      <c r="C90" s="32"/>
      <c r="D90" s="25"/>
      <c r="E90" s="64"/>
      <c r="F90" s="29"/>
      <c r="G90" s="29"/>
      <c r="I90" s="66" t="s">
        <v>232</v>
      </c>
      <c r="K90" s="67">
        <f>SUM(K3:K89)</f>
        <v>9413775.8400000054</v>
      </c>
      <c r="L90" s="65"/>
      <c r="M90" s="67">
        <f>SUM(M3:M89)</f>
        <v>4603437.5699999984</v>
      </c>
      <c r="N90" s="65"/>
      <c r="O90" s="67">
        <f>SUM(O3:O89)</f>
        <v>915262.48</v>
      </c>
      <c r="P90" s="65"/>
      <c r="Q90" s="67">
        <f>SUM(Q3:Q89)</f>
        <v>1133340.24</v>
      </c>
    </row>
    <row r="91" spans="1:17">
      <c r="C91" s="32"/>
      <c r="D91" s="25"/>
      <c r="E91" s="28"/>
      <c r="F91" s="29"/>
      <c r="G91" s="29"/>
      <c r="K91" s="71">
        <f>SUM(K90:Q90)</f>
        <v>16065816.130000005</v>
      </c>
    </row>
    <row r="92" spans="1:17">
      <c r="C92" s="32"/>
      <c r="D92" s="25"/>
      <c r="E92" s="28"/>
      <c r="F92" s="29"/>
      <c r="G92" s="29"/>
    </row>
    <row r="93" spans="1:17">
      <c r="C93" s="32"/>
      <c r="D93" s="25"/>
      <c r="E93" s="28"/>
      <c r="F93" s="29"/>
      <c r="G93" s="29"/>
    </row>
    <row r="94" spans="1:17">
      <c r="C94" s="32"/>
      <c r="D94" s="25"/>
      <c r="E94" s="28"/>
      <c r="F94" s="29"/>
      <c r="G94" s="29"/>
    </row>
    <row r="95" spans="1:17">
      <c r="C95" s="32"/>
      <c r="G95" s="28"/>
    </row>
    <row r="96" spans="1:17">
      <c r="C96" s="32"/>
    </row>
    <row r="97" spans="3:8">
      <c r="C97" s="32"/>
    </row>
    <row r="98" spans="3:8">
      <c r="C98" s="32"/>
    </row>
    <row r="99" spans="3:8">
      <c r="C99" s="32"/>
    </row>
    <row r="100" spans="3:8">
      <c r="C100" s="32"/>
    </row>
    <row r="101" spans="3:8">
      <c r="C101" s="32"/>
    </row>
    <row r="102" spans="3:8">
      <c r="C102" s="32"/>
    </row>
    <row r="103" spans="3:8">
      <c r="C103" s="32"/>
    </row>
    <row r="104" spans="3:8">
      <c r="C104" s="32"/>
    </row>
    <row r="105" spans="3:8">
      <c r="C105" s="32"/>
    </row>
    <row r="108" spans="3:8">
      <c r="H108" s="27"/>
    </row>
    <row r="109" spans="3:8">
      <c r="H109" s="27"/>
    </row>
    <row r="110" spans="3:8">
      <c r="H110" s="27"/>
    </row>
  </sheetData>
  <conditionalFormatting sqref="C3:C88">
    <cfRule type="cellIs" dxfId="15" priority="37" operator="equal">
      <formula>0</formula>
    </cfRule>
  </conditionalFormatting>
  <conditionalFormatting sqref="D3:D88">
    <cfRule type="expression" dxfId="14" priority="36">
      <formula>ISERROR($G3)</formula>
    </cfRule>
  </conditionalFormatting>
  <conditionalFormatting sqref="F3:F88">
    <cfRule type="expression" dxfId="13" priority="1">
      <formula>ISERROR($G3)</formula>
    </cfRule>
  </conditionalFormatting>
  <conditionalFormatting sqref="J3:J88">
    <cfRule type="expression" dxfId="12" priority="9">
      <formula>ISERROR($G3)</formula>
    </cfRule>
  </conditionalFormatting>
  <conditionalFormatting sqref="K3:K88 M3:M88 O3:O88">
    <cfRule type="expression" dxfId="11" priority="93">
      <formula>ISERROR($G4)</formula>
    </cfRule>
  </conditionalFormatting>
  <conditionalFormatting sqref="L3:L88">
    <cfRule type="expression" dxfId="10" priority="8">
      <formula>ISERROR($G3)</formula>
    </cfRule>
  </conditionalFormatting>
  <conditionalFormatting sqref="N3:N88">
    <cfRule type="expression" dxfId="9" priority="7">
      <formula>ISERROR($G3)</formula>
    </cfRule>
  </conditionalFormatting>
  <conditionalFormatting sqref="P3:P88">
    <cfRule type="expression" dxfId="8" priority="2">
      <formula>ISERROR($G3)</formula>
    </cfRule>
  </conditionalFormatting>
  <conditionalFormatting sqref="Q3:Q88">
    <cfRule type="expression" dxfId="7" priority="4">
      <formula>ISERROR($G4)</formula>
    </cfRule>
  </conditionalFormatting>
  <dataValidations xWindow="1408" yWindow="479" count="1">
    <dataValidation type="decimal" operator="greaterThan" allowBlank="1" showInputMessage="1" showErrorMessage="1" errorTitle="Campo Numérico" error="Campo Numérico" promptTitle="Campo Numérico" prompt="Campo Numérico" sqref="P3:P88 J3:N88" xr:uid="{DE3494DE-AB7A-4741-AF46-01A014C973B9}">
      <formula1>0</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7F1C-DB6F-4B47-B785-3F736630516B}">
  <dimension ref="A1:P32"/>
  <sheetViews>
    <sheetView zoomScale="130" zoomScaleNormal="130" workbookViewId="0">
      <pane xSplit="1" ySplit="1" topLeftCell="C13" activePane="bottomRight" state="frozen"/>
      <selection pane="bottomRight" activeCell="C13" sqref="C13"/>
      <selection pane="bottomLeft" activeCell="A2" sqref="A2"/>
      <selection pane="topRight" activeCell="B1" sqref="B1"/>
    </sheetView>
  </sheetViews>
  <sheetFormatPr defaultColWidth="11.5703125" defaultRowHeight="12"/>
  <cols>
    <col min="1" max="1" width="6.5703125" style="30" customWidth="1"/>
    <col min="2" max="2" width="31.5703125" style="30" customWidth="1"/>
    <col min="3" max="3" width="19.5703125" style="30" customWidth="1"/>
    <col min="4" max="4" width="24.85546875" style="30" hidden="1" customWidth="1"/>
    <col min="5" max="5" width="8" style="30" customWidth="1"/>
    <col min="6" max="6" width="5.85546875" style="30" customWidth="1"/>
    <col min="7" max="7" width="11.5703125" style="30" bestFit="1" customWidth="1"/>
    <col min="8" max="8" width="13.140625" style="30" bestFit="1" customWidth="1"/>
    <col min="9" max="9" width="10" style="30" customWidth="1"/>
    <col min="10" max="10" width="15" style="30" customWidth="1"/>
    <col min="11" max="11" width="12.42578125" style="30" bestFit="1" customWidth="1"/>
    <col min="12" max="12" width="13" style="30" customWidth="1"/>
    <col min="13" max="13" width="14.42578125" style="30" customWidth="1"/>
    <col min="14" max="15" width="13.28515625" style="30" customWidth="1"/>
    <col min="16" max="16" width="14.5703125" style="30" bestFit="1" customWidth="1"/>
    <col min="17" max="16384" width="11.5703125" style="30"/>
  </cols>
  <sheetData>
    <row r="1" spans="1:16" ht="24" thickBot="1">
      <c r="A1" s="40" t="s">
        <v>218</v>
      </c>
      <c r="B1" s="41" t="s">
        <v>233</v>
      </c>
      <c r="C1" s="41" t="s">
        <v>234</v>
      </c>
      <c r="D1" s="41" t="s">
        <v>235</v>
      </c>
      <c r="E1" s="54" t="s">
        <v>236</v>
      </c>
      <c r="F1" s="41" t="s">
        <v>237</v>
      </c>
      <c r="G1" s="43" t="s">
        <v>238</v>
      </c>
      <c r="H1" s="43" t="s">
        <v>239</v>
      </c>
      <c r="I1" s="190" t="s">
        <v>240</v>
      </c>
      <c r="J1" s="146" t="s">
        <v>241</v>
      </c>
      <c r="K1" s="43" t="s">
        <v>242</v>
      </c>
      <c r="L1" s="146" t="s">
        <v>243</v>
      </c>
      <c r="M1" s="43" t="s">
        <v>244</v>
      </c>
      <c r="N1" s="42" t="s">
        <v>245</v>
      </c>
      <c r="O1" s="42" t="s">
        <v>216</v>
      </c>
      <c r="P1" s="44" t="s">
        <v>246</v>
      </c>
    </row>
    <row r="2" spans="1:16">
      <c r="A2" s="35" t="s">
        <v>247</v>
      </c>
      <c r="B2" s="37" t="s">
        <v>248</v>
      </c>
      <c r="C2" s="37" t="s">
        <v>249</v>
      </c>
      <c r="D2" s="36"/>
      <c r="E2" s="48">
        <v>23</v>
      </c>
      <c r="F2" s="51">
        <v>10</v>
      </c>
      <c r="G2" s="38">
        <v>3448261.41</v>
      </c>
      <c r="H2" s="38">
        <f>ROUND(E2*G2,2)</f>
        <v>79310012.430000007</v>
      </c>
      <c r="I2" s="38">
        <f>+'Resumen-CSV'!L11+'Resumen-CSV'!L13</f>
        <v>4170313.2199999997</v>
      </c>
      <c r="J2" s="147">
        <f>(H2+I2)*F2</f>
        <v>834803256.5</v>
      </c>
      <c r="K2" s="38">
        <f>+'Dist Bien x Sede'!K90</f>
        <v>9413775.8400000054</v>
      </c>
      <c r="L2" s="147">
        <f>K2*F2</f>
        <v>94137758.400000051</v>
      </c>
      <c r="M2" s="38">
        <f>L2+J2</f>
        <v>928941014.9000001</v>
      </c>
      <c r="N2" s="38">
        <f>M2*10%</f>
        <v>92894101.49000001</v>
      </c>
      <c r="O2" s="56">
        <f>M2*10%*19%</f>
        <v>17649879.283100002</v>
      </c>
      <c r="P2" s="39">
        <f>ROUND(SUM(M2:O2),2)</f>
        <v>1039484995.67</v>
      </c>
    </row>
    <row r="3" spans="1:16">
      <c r="A3" s="50" t="s">
        <v>226</v>
      </c>
      <c r="B3" s="33" t="s">
        <v>250</v>
      </c>
      <c r="C3" s="33" t="s">
        <v>251</v>
      </c>
      <c r="D3" s="179"/>
      <c r="E3" s="55">
        <v>3</v>
      </c>
      <c r="F3" s="185">
        <v>10</v>
      </c>
      <c r="G3" s="186">
        <v>3448261.41</v>
      </c>
      <c r="H3" s="34">
        <f>ROUND(E3*G3,2)</f>
        <v>10344784.23</v>
      </c>
      <c r="I3" s="34"/>
      <c r="J3" s="176">
        <f>H3*F3</f>
        <v>103447842.30000001</v>
      </c>
      <c r="K3" s="34">
        <f>+'Dist Bien x Sede'!M90</f>
        <v>4603437.5699999984</v>
      </c>
      <c r="L3" s="176">
        <f t="shared" ref="L3:L5" si="0">K3*F3</f>
        <v>46034375.699999988</v>
      </c>
      <c r="M3" s="34">
        <f>+I3+L3+J3</f>
        <v>149482218</v>
      </c>
      <c r="N3" s="34">
        <f t="shared" ref="N3:N5" si="1">M3*10%</f>
        <v>14948221.800000001</v>
      </c>
      <c r="O3" s="177">
        <f t="shared" ref="O3:O5" si="2">M3*10%*19%</f>
        <v>2840162.142</v>
      </c>
      <c r="P3" s="178">
        <f>ROUND(SUM(M3:O3),2)</f>
        <v>167270601.94</v>
      </c>
    </row>
    <row r="4" spans="1:16">
      <c r="A4" s="182" t="s">
        <v>228</v>
      </c>
      <c r="B4" s="31" t="s">
        <v>250</v>
      </c>
      <c r="C4" s="31" t="s">
        <v>251</v>
      </c>
      <c r="D4" s="183"/>
      <c r="E4" s="184">
        <v>1</v>
      </c>
      <c r="F4" s="185">
        <v>10</v>
      </c>
      <c r="G4" s="186">
        <v>3448261.41</v>
      </c>
      <c r="H4" s="186">
        <f>ROUND(E4*G4,2)</f>
        <v>3448261.41</v>
      </c>
      <c r="I4" s="186"/>
      <c r="J4" s="187">
        <f>H4*F4</f>
        <v>34482614.100000001</v>
      </c>
      <c r="K4" s="34">
        <f>+'Dist Bien x Sede'!O90</f>
        <v>915262.48</v>
      </c>
      <c r="L4" s="187">
        <f t="shared" ref="L4" si="3">K4*F4</f>
        <v>9152624.8000000007</v>
      </c>
      <c r="M4" s="186">
        <f>L4+J4</f>
        <v>43635238.900000006</v>
      </c>
      <c r="N4" s="186">
        <f t="shared" si="1"/>
        <v>4363523.8900000006</v>
      </c>
      <c r="O4" s="188">
        <f t="shared" si="2"/>
        <v>829069.53910000017</v>
      </c>
      <c r="P4" s="189">
        <f>ROUND(SUM(M4:O4),2)</f>
        <v>48827832.329999998</v>
      </c>
    </row>
    <row r="5" spans="1:16" ht="12.6" thickBot="1">
      <c r="A5" s="181" t="s">
        <v>230</v>
      </c>
      <c r="B5" s="173" t="s">
        <v>250</v>
      </c>
      <c r="C5" s="33" t="s">
        <v>251</v>
      </c>
      <c r="D5" s="174"/>
      <c r="E5" s="175">
        <v>1</v>
      </c>
      <c r="F5" s="180">
        <v>10</v>
      </c>
      <c r="G5" s="186">
        <v>3448261.41</v>
      </c>
      <c r="H5" s="34">
        <f>ROUND(E5*G5,2)</f>
        <v>3448261.41</v>
      </c>
      <c r="I5" s="34"/>
      <c r="J5" s="176">
        <f>H5*F5</f>
        <v>34482614.100000001</v>
      </c>
      <c r="K5" s="34">
        <f>+'Dist Bien x Sede'!Q90</f>
        <v>1133340.24</v>
      </c>
      <c r="L5" s="176">
        <f t="shared" si="0"/>
        <v>11333402.4</v>
      </c>
      <c r="M5" s="34">
        <f>L5+J5</f>
        <v>45816016.5</v>
      </c>
      <c r="N5" s="34">
        <f t="shared" si="1"/>
        <v>4581601.6500000004</v>
      </c>
      <c r="O5" s="177">
        <f t="shared" si="2"/>
        <v>870504.31350000005</v>
      </c>
      <c r="P5" s="178">
        <f>ROUND(SUM(M5:O5),2)</f>
        <v>51268122.460000001</v>
      </c>
    </row>
    <row r="6" spans="1:16" ht="13.5" thickBot="1">
      <c r="A6" s="45"/>
      <c r="B6" s="47"/>
      <c r="C6" s="46"/>
      <c r="D6" s="46"/>
      <c r="E6" s="49">
        <f>SUM(E2:E5)</f>
        <v>28</v>
      </c>
      <c r="F6" s="47"/>
      <c r="G6" s="46"/>
      <c r="H6" s="52">
        <f t="shared" ref="H6:M6" si="4">SUM(H2:H5)</f>
        <v>96551319.480000004</v>
      </c>
      <c r="I6" s="52"/>
      <c r="J6" s="148">
        <f t="shared" si="4"/>
        <v>1007216327</v>
      </c>
      <c r="K6" s="52">
        <f t="shared" si="4"/>
        <v>16065816.130000005</v>
      </c>
      <c r="L6" s="148">
        <f t="shared" si="4"/>
        <v>160658161.30000004</v>
      </c>
      <c r="M6" s="52">
        <f t="shared" si="4"/>
        <v>1167874488.3000002</v>
      </c>
      <c r="N6" s="52">
        <f>SUM(N2:N5)</f>
        <v>116787448.83000001</v>
      </c>
      <c r="O6" s="52">
        <f>SUM(O2:O5)</f>
        <v>22189615.2777</v>
      </c>
      <c r="P6" s="53">
        <f>SUM(P2:P5)</f>
        <v>1306851552.3999999</v>
      </c>
    </row>
    <row r="7" spans="1:16">
      <c r="H7" s="127"/>
      <c r="I7" s="127"/>
      <c r="J7" s="127"/>
      <c r="L7" s="68"/>
      <c r="M7" s="68"/>
      <c r="N7" s="68"/>
      <c r="O7" s="68"/>
      <c r="P7" s="69"/>
    </row>
    <row r="8" spans="1:16" hidden="1">
      <c r="L8" s="70">
        <f t="shared" ref="L8" si="5">+L6-L7</f>
        <v>160658161.30000004</v>
      </c>
      <c r="M8" s="70"/>
      <c r="N8" s="70"/>
      <c r="O8" s="70"/>
      <c r="P8" s="70"/>
    </row>
    <row r="9" spans="1:16" ht="12.6" thickBot="1"/>
    <row r="10" spans="1:16" ht="12.6" thickBot="1">
      <c r="C10" s="120" t="s">
        <v>252</v>
      </c>
      <c r="K10" s="127"/>
      <c r="M10" s="127"/>
    </row>
    <row r="11" spans="1:16">
      <c r="B11" s="121" t="s">
        <v>253</v>
      </c>
      <c r="C11" s="124">
        <f>P2</f>
        <v>1039484995.67</v>
      </c>
      <c r="E11" s="154"/>
    </row>
    <row r="12" spans="1:16" ht="12.6" thickBot="1">
      <c r="B12" s="123" t="s">
        <v>254</v>
      </c>
      <c r="C12" s="125">
        <f>P3+P4+P5</f>
        <v>267366556.72999999</v>
      </c>
      <c r="E12" s="154"/>
    </row>
    <row r="13" spans="1:16" ht="12.6" thickBot="1">
      <c r="B13" s="122" t="s">
        <v>255</v>
      </c>
      <c r="C13" s="126">
        <f>SUM(C11:C12)</f>
        <v>1306851552.3999999</v>
      </c>
      <c r="E13" s="154"/>
    </row>
    <row r="14" spans="1:16" ht="12.6" thickBot="1"/>
    <row r="15" spans="1:16" ht="12.6" thickBot="1">
      <c r="B15" s="226" t="s">
        <v>256</v>
      </c>
      <c r="C15" s="227"/>
    </row>
    <row r="16" spans="1:16" ht="12.6" customHeight="1">
      <c r="B16" s="222" t="s">
        <v>257</v>
      </c>
      <c r="C16" s="223"/>
    </row>
    <row r="17" spans="2:3" ht="41.45" customHeight="1" thickBot="1">
      <c r="B17" s="224"/>
      <c r="C17" s="225"/>
    </row>
    <row r="18" spans="2:3" ht="15.6" customHeight="1">
      <c r="B18" s="151"/>
      <c r="C18" s="151"/>
    </row>
    <row r="19" spans="2:3" hidden="1">
      <c r="B19" s="150" t="s">
        <v>258</v>
      </c>
      <c r="C19" s="30">
        <v>180</v>
      </c>
    </row>
    <row r="20" spans="2:3" hidden="1">
      <c r="B20" s="150" t="s">
        <v>259</v>
      </c>
      <c r="C20" s="30">
        <v>20</v>
      </c>
    </row>
    <row r="21" spans="2:3" hidden="1">
      <c r="B21" s="150" t="s">
        <v>260</v>
      </c>
      <c r="C21" s="30">
        <v>144</v>
      </c>
    </row>
    <row r="22" spans="2:3" hidden="1">
      <c r="B22" s="150" t="s">
        <v>261</v>
      </c>
      <c r="C22" s="30">
        <v>16</v>
      </c>
    </row>
    <row r="23" spans="2:3" hidden="1">
      <c r="B23" s="150" t="s">
        <v>262</v>
      </c>
      <c r="C23" s="30">
        <v>180</v>
      </c>
    </row>
    <row r="24" spans="2:3" hidden="1">
      <c r="B24" s="150" t="s">
        <v>263</v>
      </c>
      <c r="C24" s="30">
        <v>16</v>
      </c>
    </row>
    <row r="25" spans="2:3" hidden="1">
      <c r="B25" s="150" t="s">
        <v>264</v>
      </c>
      <c r="C25" s="30">
        <v>252</v>
      </c>
    </row>
    <row r="26" spans="2:3" hidden="1">
      <c r="B26" s="150" t="s">
        <v>265</v>
      </c>
      <c r="C26" s="30">
        <v>20</v>
      </c>
    </row>
    <row r="27" spans="2:3" hidden="1">
      <c r="B27" s="150" t="s">
        <v>266</v>
      </c>
      <c r="C27" s="30">
        <v>216</v>
      </c>
    </row>
    <row r="28" spans="2:3" hidden="1">
      <c r="B28" s="150" t="s">
        <v>267</v>
      </c>
      <c r="C28" s="30">
        <v>16</v>
      </c>
    </row>
    <row r="29" spans="2:3" hidden="1">
      <c r="B29" s="150" t="s">
        <v>268</v>
      </c>
      <c r="C29" s="30">
        <v>72</v>
      </c>
    </row>
    <row r="30" spans="2:3" hidden="1">
      <c r="B30" s="150" t="s">
        <v>269</v>
      </c>
      <c r="C30" s="30">
        <v>4</v>
      </c>
    </row>
    <row r="31" spans="2:3" hidden="1">
      <c r="B31" s="149" t="s">
        <v>270</v>
      </c>
      <c r="C31" s="149">
        <f>C19+C21+C23+C25+C27+C29</f>
        <v>1044</v>
      </c>
    </row>
    <row r="32" spans="2:3" hidden="1">
      <c r="B32" s="149" t="s">
        <v>271</v>
      </c>
      <c r="C32" s="149">
        <f>C20+C22+C24+C26+C28+C30</f>
        <v>92</v>
      </c>
    </row>
  </sheetData>
  <autoFilter ref="A1:P1" xr:uid="{5B657F1C-DB6F-4B47-B785-3F736630516B}"/>
  <mergeCells count="2">
    <mergeCell ref="B16:C17"/>
    <mergeCell ref="B15:C15"/>
  </mergeCells>
  <conditionalFormatting sqref="L7:O7">
    <cfRule type="expression" dxfId="6" priority="3">
      <formula>ISERROR($K5)</formula>
    </cfRule>
    <cfRule type="expression" dxfId="5" priority="4">
      <formula>ISERROR($S7)</formula>
    </cfRule>
  </conditionalFormatting>
  <pageMargins left="0.7" right="0.7" top="0.75" bottom="0.75" header="0.3" footer="0.3"/>
  <pageSetup paperSize="9" orientation="portrait" horizontalDpi="300" verticalDpi="300" r:id="rId1"/>
  <ignoredErrors>
    <ignoredError sqref="M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065F5-2D9E-4798-9AEA-B4FA8B37F7DE}">
  <dimension ref="B1:J15"/>
  <sheetViews>
    <sheetView topLeftCell="A5" zoomScale="70" zoomScaleNormal="70" workbookViewId="0">
      <selection activeCell="I16" sqref="I16"/>
    </sheetView>
  </sheetViews>
  <sheetFormatPr defaultColWidth="12.42578125" defaultRowHeight="12.6"/>
  <cols>
    <col min="1" max="1" width="3.140625" style="73" customWidth="1"/>
    <col min="2" max="2" width="17.140625" style="73" customWidth="1"/>
    <col min="3" max="3" width="10.28515625" style="73" customWidth="1"/>
    <col min="4" max="4" width="10.140625" style="73" customWidth="1"/>
    <col min="5" max="5" width="14.42578125" style="73" customWidth="1"/>
    <col min="6" max="6" width="65.5703125" style="73" customWidth="1"/>
    <col min="7" max="7" width="15.5703125" style="73" customWidth="1"/>
    <col min="8" max="8" width="15.28515625" style="73" customWidth="1"/>
    <col min="9" max="9" width="12.42578125" style="73" customWidth="1"/>
    <col min="10" max="12" width="15.140625" style="73" customWidth="1"/>
    <col min="13" max="16384" width="12.42578125" style="73"/>
  </cols>
  <sheetData>
    <row r="1" spans="2:10" ht="12.95" thickBot="1"/>
    <row r="2" spans="2:10" s="72" customFormat="1" ht="48" customHeight="1" thickBot="1">
      <c r="B2" s="89" t="s">
        <v>272</v>
      </c>
      <c r="C2" s="90" t="s">
        <v>273</v>
      </c>
      <c r="D2" s="90" t="s">
        <v>274</v>
      </c>
      <c r="E2" s="90" t="s">
        <v>275</v>
      </c>
      <c r="F2" s="90" t="s">
        <v>276</v>
      </c>
      <c r="G2" s="91" t="s">
        <v>277</v>
      </c>
      <c r="H2" s="91" t="s">
        <v>278</v>
      </c>
      <c r="I2" s="91" t="s">
        <v>279</v>
      </c>
      <c r="J2" s="92" t="s">
        <v>280</v>
      </c>
    </row>
    <row r="3" spans="2:10" ht="30.95" customHeight="1">
      <c r="B3" s="84" t="s">
        <v>22</v>
      </c>
      <c r="C3" s="85">
        <v>3</v>
      </c>
      <c r="D3" s="86" t="s">
        <v>281</v>
      </c>
      <c r="E3" s="86" t="s">
        <v>282</v>
      </c>
      <c r="F3" s="152" t="s">
        <v>283</v>
      </c>
      <c r="G3" s="87">
        <v>3</v>
      </c>
      <c r="H3" s="87"/>
      <c r="I3" s="155"/>
      <c r="J3" s="88"/>
    </row>
    <row r="4" spans="2:10" ht="28.5" customHeight="1">
      <c r="B4" s="82" t="s">
        <v>26</v>
      </c>
      <c r="C4" s="74">
        <v>1</v>
      </c>
      <c r="D4" s="75" t="s">
        <v>281</v>
      </c>
      <c r="E4" s="75" t="s">
        <v>282</v>
      </c>
      <c r="F4" s="153" t="s">
        <v>284</v>
      </c>
      <c r="G4" s="76">
        <v>1</v>
      </c>
      <c r="H4" s="76"/>
      <c r="I4" s="156"/>
      <c r="J4" s="77"/>
    </row>
    <row r="5" spans="2:10" ht="71.45" customHeight="1">
      <c r="B5" s="82" t="s">
        <v>28</v>
      </c>
      <c r="C5" s="74">
        <v>18</v>
      </c>
      <c r="D5" s="75" t="s">
        <v>285</v>
      </c>
      <c r="E5" s="75" t="s">
        <v>282</v>
      </c>
      <c r="F5" s="153" t="s">
        <v>286</v>
      </c>
      <c r="G5" s="76">
        <v>18</v>
      </c>
      <c r="H5" s="76"/>
      <c r="I5" s="156"/>
      <c r="J5" s="77"/>
    </row>
    <row r="6" spans="2:10" ht="68.099999999999994" customHeight="1">
      <c r="B6" s="82" t="s">
        <v>32</v>
      </c>
      <c r="C6" s="74">
        <v>1</v>
      </c>
      <c r="D6" s="75" t="s">
        <v>287</v>
      </c>
      <c r="E6" s="75" t="s">
        <v>282</v>
      </c>
      <c r="F6" s="153" t="s">
        <v>288</v>
      </c>
      <c r="G6" s="76">
        <v>1</v>
      </c>
      <c r="H6" s="76"/>
      <c r="I6" s="156"/>
      <c r="J6" s="77"/>
    </row>
    <row r="7" spans="2:10" ht="71.45" customHeight="1">
      <c r="B7" s="82" t="s">
        <v>22</v>
      </c>
      <c r="C7" s="74">
        <v>3</v>
      </c>
      <c r="D7" s="75" t="s">
        <v>281</v>
      </c>
      <c r="E7" s="75" t="s">
        <v>289</v>
      </c>
      <c r="F7" s="153" t="s">
        <v>290</v>
      </c>
      <c r="G7" s="76"/>
      <c r="H7" s="76">
        <v>3</v>
      </c>
      <c r="I7" s="156"/>
      <c r="J7" s="77"/>
    </row>
    <row r="8" spans="2:10" ht="44.45" customHeight="1">
      <c r="B8" s="82" t="s">
        <v>22</v>
      </c>
      <c r="C8" s="74">
        <v>1</v>
      </c>
      <c r="D8" s="75" t="s">
        <v>281</v>
      </c>
      <c r="E8" s="75" t="s">
        <v>282</v>
      </c>
      <c r="F8" s="153" t="s">
        <v>291</v>
      </c>
      <c r="G8" s="76"/>
      <c r="H8" s="76"/>
      <c r="I8" s="156">
        <v>1</v>
      </c>
      <c r="J8" s="77"/>
    </row>
    <row r="9" spans="2:10" ht="45.95" customHeight="1" thickBot="1">
      <c r="B9" s="83" t="s">
        <v>22</v>
      </c>
      <c r="C9" s="78">
        <v>1</v>
      </c>
      <c r="D9" s="79" t="s">
        <v>281</v>
      </c>
      <c r="E9" s="79" t="s">
        <v>282</v>
      </c>
      <c r="F9" s="153" t="s">
        <v>291</v>
      </c>
      <c r="G9" s="80"/>
      <c r="H9" s="80"/>
      <c r="I9" s="157"/>
      <c r="J9" s="81">
        <v>1</v>
      </c>
    </row>
    <row r="10" spans="2:10" ht="15.95" thickBot="1">
      <c r="F10" s="158" t="s">
        <v>232</v>
      </c>
      <c r="G10" s="159">
        <f>SUM(G3:G9)</f>
        <v>23</v>
      </c>
      <c r="H10" s="161">
        <f t="shared" ref="H10:J10" si="0">SUM(H3:H9)</f>
        <v>3</v>
      </c>
      <c r="I10" s="161">
        <f t="shared" si="0"/>
        <v>1</v>
      </c>
      <c r="J10" s="160">
        <f t="shared" si="0"/>
        <v>1</v>
      </c>
    </row>
    <row r="11" spans="2:10" ht="15.95" thickBot="1">
      <c r="G11" s="228">
        <f>SUM(G10:J10)</f>
        <v>28</v>
      </c>
      <c r="H11" s="229"/>
      <c r="I11" s="229"/>
      <c r="J11" s="230"/>
    </row>
    <row r="12" spans="2:10" ht="12.95" thickBot="1"/>
    <row r="13" spans="2:10" ht="18" customHeight="1" thickBot="1">
      <c r="F13" s="226" t="s">
        <v>256</v>
      </c>
      <c r="G13" s="227"/>
    </row>
    <row r="14" spans="2:10" ht="23.45" customHeight="1">
      <c r="F14" s="222" t="s">
        <v>292</v>
      </c>
      <c r="G14" s="223"/>
    </row>
    <row r="15" spans="2:10" ht="23.1" customHeight="1" thickBot="1">
      <c r="F15" s="224"/>
      <c r="G15" s="225"/>
    </row>
  </sheetData>
  <mergeCells count="3">
    <mergeCell ref="F13:G13"/>
    <mergeCell ref="F14:G15"/>
    <mergeCell ref="G11:J11"/>
  </mergeCells>
  <conditionalFormatting sqref="C3:C9">
    <cfRule type="cellIs" dxfId="4" priority="1" operator="equal">
      <formula>0</formula>
    </cfRule>
  </conditionalFormatting>
  <dataValidations count="2">
    <dataValidation type="list" allowBlank="1" showInputMessage="1" showErrorMessage="1" sqref="B3:B7" xr:uid="{D6E8CD87-12F7-49E3-8F9D-62820E688DBB}">
      <formula1>PersonalTC</formula1>
    </dataValidation>
    <dataValidation operator="greaterThanOrEqual" allowBlank="1" showInputMessage="1" showErrorMessage="1" sqref="C3:C7" xr:uid="{A55A78F5-3CBE-45C1-88DF-8E09BF783E95}"/>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2C5F-7F37-4F74-9FD4-D98821D61ABB}">
  <dimension ref="B1:L283"/>
  <sheetViews>
    <sheetView zoomScale="80" zoomScaleNormal="80" workbookViewId="0">
      <selection activeCell="B4" sqref="B4:F252"/>
    </sheetView>
  </sheetViews>
  <sheetFormatPr defaultColWidth="11.42578125" defaultRowHeight="19.5" customHeight="1"/>
  <cols>
    <col min="1" max="1" width="11.42578125" style="99"/>
    <col min="2" max="2" width="7.5703125" style="99" customWidth="1"/>
    <col min="3" max="3" width="13.5703125" style="99" customWidth="1"/>
    <col min="4" max="4" width="39.5703125" style="99" customWidth="1"/>
    <col min="5" max="5" width="13.42578125" style="99" customWidth="1"/>
    <col min="6" max="6" width="11.5703125" style="105" customWidth="1"/>
    <col min="7" max="7" width="19.140625" style="102" hidden="1" customWidth="1"/>
    <col min="8" max="8" width="8.5703125" style="99" hidden="1" customWidth="1"/>
    <col min="9" max="9" width="7.5703125" style="99" customWidth="1"/>
    <col min="10" max="12" width="11.140625" style="99" customWidth="1"/>
    <col min="13" max="16384" width="11.42578125" style="99"/>
  </cols>
  <sheetData>
    <row r="1" spans="2:12" ht="15" customHeight="1">
      <c r="F1" s="101"/>
    </row>
    <row r="2" spans="2:12" ht="28.15" customHeight="1">
      <c r="B2" s="103"/>
      <c r="C2" s="104"/>
      <c r="G2" s="106"/>
      <c r="J2" s="107" t="s">
        <v>293</v>
      </c>
      <c r="K2" s="107" t="s">
        <v>293</v>
      </c>
      <c r="L2" s="107" t="s">
        <v>293</v>
      </c>
    </row>
    <row r="3" spans="2:12" ht="15" customHeight="1">
      <c r="H3" s="108"/>
    </row>
    <row r="4" spans="2:12" ht="19.5" customHeight="1">
      <c r="B4" s="112" t="s">
        <v>218</v>
      </c>
      <c r="C4" s="112" t="s">
        <v>219</v>
      </c>
      <c r="D4" s="113" t="s">
        <v>294</v>
      </c>
      <c r="E4" s="112" t="s">
        <v>295</v>
      </c>
      <c r="F4" s="129" t="s">
        <v>220</v>
      </c>
      <c r="G4" s="109" t="s">
        <v>296</v>
      </c>
      <c r="H4" s="109" t="s">
        <v>217</v>
      </c>
      <c r="J4" s="110" t="s">
        <v>224</v>
      </c>
      <c r="K4" s="110" t="s">
        <v>226</v>
      </c>
      <c r="L4" s="110" t="s">
        <v>228</v>
      </c>
    </row>
    <row r="5" spans="2:12" ht="80.099999999999994">
      <c r="B5" s="94">
        <v>1</v>
      </c>
      <c r="C5" s="95" t="s">
        <v>38</v>
      </c>
      <c r="D5" s="96" t="s">
        <v>297</v>
      </c>
      <c r="E5" s="95" t="s">
        <v>298</v>
      </c>
      <c r="F5" s="97">
        <v>27</v>
      </c>
      <c r="G5" s="93"/>
      <c r="H5" s="98"/>
      <c r="J5" s="100">
        <v>2</v>
      </c>
      <c r="K5" s="100">
        <v>25</v>
      </c>
      <c r="L5" s="100"/>
    </row>
    <row r="6" spans="2:12" ht="87.95">
      <c r="B6" s="94">
        <v>4</v>
      </c>
      <c r="C6" s="95" t="s">
        <v>41</v>
      </c>
      <c r="D6" s="96" t="s">
        <v>299</v>
      </c>
      <c r="E6" s="95" t="s">
        <v>300</v>
      </c>
      <c r="F6" s="97">
        <f t="shared" ref="F6:F66" si="0">SUM(J6:L6)</f>
        <v>18</v>
      </c>
      <c r="G6" s="93"/>
      <c r="H6" s="98"/>
      <c r="J6" s="100">
        <v>2</v>
      </c>
      <c r="K6" s="100">
        <v>15</v>
      </c>
      <c r="L6" s="100">
        <v>1</v>
      </c>
    </row>
    <row r="7" spans="2:12" ht="24">
      <c r="B7" s="94">
        <v>5</v>
      </c>
      <c r="C7" s="95" t="s">
        <v>43</v>
      </c>
      <c r="D7" s="96" t="s">
        <v>301</v>
      </c>
      <c r="E7" s="95" t="s">
        <v>302</v>
      </c>
      <c r="F7" s="97">
        <f t="shared" si="0"/>
        <v>4</v>
      </c>
      <c r="G7" s="93"/>
      <c r="H7" s="98"/>
      <c r="J7" s="100">
        <v>2</v>
      </c>
      <c r="K7" s="100">
        <v>2</v>
      </c>
      <c r="L7" s="100"/>
    </row>
    <row r="8" spans="2:12" ht="48" hidden="1">
      <c r="B8" s="94">
        <v>6</v>
      </c>
      <c r="C8" s="95" t="s">
        <v>303</v>
      </c>
      <c r="D8" s="96" t="s">
        <v>304</v>
      </c>
      <c r="E8" s="95" t="s">
        <v>302</v>
      </c>
      <c r="F8" s="97">
        <f t="shared" si="0"/>
        <v>0</v>
      </c>
      <c r="G8" s="93"/>
      <c r="H8" s="98"/>
      <c r="J8" s="100"/>
      <c r="K8" s="100"/>
      <c r="L8" s="100"/>
    </row>
    <row r="9" spans="2:12" ht="39.950000000000003" hidden="1">
      <c r="B9" s="94">
        <v>7</v>
      </c>
      <c r="C9" s="95" t="s">
        <v>305</v>
      </c>
      <c r="D9" s="96" t="s">
        <v>306</v>
      </c>
      <c r="E9" s="95" t="s">
        <v>307</v>
      </c>
      <c r="F9" s="97">
        <f t="shared" si="0"/>
        <v>0</v>
      </c>
      <c r="G9" s="93"/>
      <c r="H9" s="98"/>
      <c r="J9" s="100"/>
      <c r="K9" s="100"/>
      <c r="L9" s="100"/>
    </row>
    <row r="10" spans="2:12" ht="72" hidden="1">
      <c r="B10" s="94">
        <v>8</v>
      </c>
      <c r="C10" s="95" t="s">
        <v>308</v>
      </c>
      <c r="D10" s="96" t="s">
        <v>309</v>
      </c>
      <c r="E10" s="95" t="s">
        <v>310</v>
      </c>
      <c r="F10" s="97">
        <f t="shared" si="0"/>
        <v>0</v>
      </c>
      <c r="G10" s="93"/>
      <c r="H10" s="98"/>
      <c r="J10" s="100"/>
      <c r="K10" s="100"/>
      <c r="L10" s="100"/>
    </row>
    <row r="11" spans="2:12" ht="144" hidden="1">
      <c r="B11" s="94">
        <v>9</v>
      </c>
      <c r="C11" s="95" t="s">
        <v>311</v>
      </c>
      <c r="D11" s="96" t="s">
        <v>312</v>
      </c>
      <c r="E11" s="95" t="s">
        <v>313</v>
      </c>
      <c r="F11" s="97">
        <f t="shared" si="0"/>
        <v>0</v>
      </c>
      <c r="G11" s="93"/>
      <c r="H11" s="98"/>
      <c r="J11" s="100"/>
      <c r="K11" s="100"/>
      <c r="L11" s="100"/>
    </row>
    <row r="12" spans="2:12" ht="48" hidden="1">
      <c r="B12" s="94">
        <v>10</v>
      </c>
      <c r="C12" s="95" t="s">
        <v>314</v>
      </c>
      <c r="D12" s="96" t="s">
        <v>315</v>
      </c>
      <c r="E12" s="95" t="s">
        <v>316</v>
      </c>
      <c r="F12" s="97">
        <f t="shared" si="0"/>
        <v>0</v>
      </c>
      <c r="G12" s="93"/>
      <c r="H12" s="98"/>
      <c r="J12" s="100"/>
      <c r="K12" s="100"/>
      <c r="L12" s="100"/>
    </row>
    <row r="13" spans="2:12" ht="48" hidden="1">
      <c r="B13" s="94">
        <v>11</v>
      </c>
      <c r="C13" s="95" t="s">
        <v>317</v>
      </c>
      <c r="D13" s="96" t="s">
        <v>315</v>
      </c>
      <c r="E13" s="95" t="s">
        <v>298</v>
      </c>
      <c r="F13" s="97">
        <f t="shared" si="0"/>
        <v>0</v>
      </c>
      <c r="G13" s="93"/>
      <c r="H13" s="98"/>
      <c r="J13" s="100"/>
      <c r="K13" s="100"/>
      <c r="L13" s="100"/>
    </row>
    <row r="14" spans="2:12" ht="56.1">
      <c r="B14" s="94">
        <v>12</v>
      </c>
      <c r="C14" s="95" t="s">
        <v>45</v>
      </c>
      <c r="D14" s="96" t="s">
        <v>318</v>
      </c>
      <c r="E14" s="95" t="s">
        <v>298</v>
      </c>
      <c r="F14" s="97">
        <f t="shared" si="0"/>
        <v>15</v>
      </c>
      <c r="G14" s="93"/>
      <c r="H14" s="98"/>
      <c r="J14" s="100">
        <v>5</v>
      </c>
      <c r="K14" s="100">
        <v>10</v>
      </c>
      <c r="L14" s="100"/>
    </row>
    <row r="15" spans="2:12" ht="32.1" hidden="1">
      <c r="B15" s="94">
        <v>13</v>
      </c>
      <c r="C15" s="95" t="s">
        <v>319</v>
      </c>
      <c r="D15" s="96" t="s">
        <v>320</v>
      </c>
      <c r="E15" s="95" t="s">
        <v>321</v>
      </c>
      <c r="F15" s="97">
        <f t="shared" si="0"/>
        <v>0</v>
      </c>
      <c r="G15" s="93"/>
      <c r="H15" s="98"/>
      <c r="J15" s="100"/>
      <c r="K15" s="100"/>
      <c r="L15" s="100"/>
    </row>
    <row r="16" spans="2:12" ht="48" hidden="1">
      <c r="B16" s="94">
        <v>14</v>
      </c>
      <c r="C16" s="95" t="s">
        <v>322</v>
      </c>
      <c r="D16" s="96" t="s">
        <v>323</v>
      </c>
      <c r="E16" s="95" t="s">
        <v>324</v>
      </c>
      <c r="F16" s="97">
        <f t="shared" si="0"/>
        <v>0</v>
      </c>
      <c r="G16" s="93"/>
      <c r="H16" s="98"/>
      <c r="J16" s="100"/>
      <c r="K16" s="100"/>
      <c r="L16" s="100"/>
    </row>
    <row r="17" spans="2:12" ht="63.95">
      <c r="B17" s="94">
        <v>15</v>
      </c>
      <c r="C17" s="95" t="s">
        <v>47</v>
      </c>
      <c r="D17" s="96" t="s">
        <v>325</v>
      </c>
      <c r="E17" s="95" t="s">
        <v>326</v>
      </c>
      <c r="F17" s="97">
        <f t="shared" si="0"/>
        <v>29</v>
      </c>
      <c r="G17" s="93"/>
      <c r="H17" s="98"/>
      <c r="J17" s="100">
        <v>4</v>
      </c>
      <c r="K17" s="100">
        <v>25</v>
      </c>
      <c r="L17" s="100"/>
    </row>
    <row r="18" spans="2:12" ht="63.95" hidden="1">
      <c r="B18" s="94">
        <v>16</v>
      </c>
      <c r="C18" s="95" t="s">
        <v>327</v>
      </c>
      <c r="D18" s="96" t="s">
        <v>328</v>
      </c>
      <c r="E18" s="95" t="s">
        <v>329</v>
      </c>
      <c r="F18" s="97">
        <f t="shared" si="0"/>
        <v>0</v>
      </c>
      <c r="G18" s="93"/>
      <c r="H18" s="98"/>
      <c r="J18" s="100"/>
      <c r="K18" s="100"/>
      <c r="L18" s="100"/>
    </row>
    <row r="19" spans="2:12" ht="63.95" hidden="1">
      <c r="B19" s="94">
        <v>17</v>
      </c>
      <c r="C19" s="95" t="s">
        <v>330</v>
      </c>
      <c r="D19" s="96" t="s">
        <v>328</v>
      </c>
      <c r="E19" s="95" t="s">
        <v>331</v>
      </c>
      <c r="F19" s="97">
        <f t="shared" si="0"/>
        <v>0</v>
      </c>
      <c r="G19" s="93"/>
      <c r="H19" s="98"/>
      <c r="J19" s="100"/>
      <c r="K19" s="100"/>
      <c r="L19" s="100"/>
    </row>
    <row r="20" spans="2:12" ht="111.95" hidden="1">
      <c r="B20" s="94">
        <v>18</v>
      </c>
      <c r="C20" s="95" t="s">
        <v>332</v>
      </c>
      <c r="D20" s="96" t="s">
        <v>333</v>
      </c>
      <c r="E20" s="95" t="s">
        <v>334</v>
      </c>
      <c r="F20" s="97">
        <f t="shared" si="0"/>
        <v>0</v>
      </c>
      <c r="G20" s="93"/>
      <c r="H20" s="98"/>
      <c r="J20" s="100"/>
      <c r="K20" s="100"/>
      <c r="L20" s="100"/>
    </row>
    <row r="21" spans="2:12" ht="72" hidden="1">
      <c r="B21" s="94">
        <v>19</v>
      </c>
      <c r="C21" s="95" t="s">
        <v>335</v>
      </c>
      <c r="D21" s="96" t="s">
        <v>336</v>
      </c>
      <c r="E21" s="95" t="s">
        <v>298</v>
      </c>
      <c r="F21" s="97">
        <f t="shared" si="0"/>
        <v>0</v>
      </c>
      <c r="G21" s="93"/>
      <c r="H21" s="98"/>
      <c r="J21" s="100"/>
      <c r="K21" s="100"/>
      <c r="L21" s="100"/>
    </row>
    <row r="22" spans="2:12" ht="87.95" hidden="1">
      <c r="B22" s="94">
        <v>20</v>
      </c>
      <c r="C22" s="95" t="s">
        <v>337</v>
      </c>
      <c r="D22" s="96" t="s">
        <v>338</v>
      </c>
      <c r="E22" s="95" t="s">
        <v>339</v>
      </c>
      <c r="F22" s="97">
        <f t="shared" si="0"/>
        <v>0</v>
      </c>
      <c r="G22" s="93"/>
      <c r="H22" s="98"/>
      <c r="J22" s="100"/>
      <c r="K22" s="100"/>
      <c r="L22" s="100"/>
    </row>
    <row r="23" spans="2:12" ht="63.95">
      <c r="B23" s="94">
        <v>21</v>
      </c>
      <c r="C23" s="95" t="s">
        <v>340</v>
      </c>
      <c r="D23" s="96" t="s">
        <v>341</v>
      </c>
      <c r="E23" s="95" t="s">
        <v>342</v>
      </c>
      <c r="F23" s="97">
        <f t="shared" si="0"/>
        <v>51</v>
      </c>
      <c r="G23" s="93"/>
      <c r="H23" s="98"/>
      <c r="J23" s="100">
        <v>4</v>
      </c>
      <c r="K23" s="100">
        <v>45</v>
      </c>
      <c r="L23" s="100">
        <v>2</v>
      </c>
    </row>
    <row r="24" spans="2:12" ht="72" hidden="1">
      <c r="B24" s="94">
        <v>22</v>
      </c>
      <c r="C24" s="95" t="s">
        <v>343</v>
      </c>
      <c r="D24" s="96" t="s">
        <v>344</v>
      </c>
      <c r="E24" s="95" t="s">
        <v>298</v>
      </c>
      <c r="F24" s="97">
        <f t="shared" si="0"/>
        <v>0</v>
      </c>
      <c r="G24" s="93"/>
      <c r="H24" s="98"/>
      <c r="J24" s="100"/>
      <c r="K24" s="100"/>
      <c r="L24" s="100"/>
    </row>
    <row r="25" spans="2:12" ht="72" hidden="1">
      <c r="B25" s="94">
        <v>23</v>
      </c>
      <c r="C25" s="95" t="s">
        <v>345</v>
      </c>
      <c r="D25" s="96" t="s">
        <v>344</v>
      </c>
      <c r="E25" s="95" t="s">
        <v>346</v>
      </c>
      <c r="F25" s="97">
        <f t="shared" si="0"/>
        <v>0</v>
      </c>
      <c r="G25" s="93"/>
      <c r="H25" s="98"/>
      <c r="J25" s="100"/>
      <c r="K25" s="100"/>
      <c r="L25" s="100"/>
    </row>
    <row r="26" spans="2:12" ht="72" hidden="1">
      <c r="B26" s="94">
        <v>24</v>
      </c>
      <c r="C26" s="95" t="s">
        <v>347</v>
      </c>
      <c r="D26" s="96" t="s">
        <v>344</v>
      </c>
      <c r="E26" s="95" t="s">
        <v>348</v>
      </c>
      <c r="F26" s="97">
        <f t="shared" si="0"/>
        <v>0</v>
      </c>
      <c r="G26" s="93"/>
      <c r="H26" s="98"/>
      <c r="J26" s="100"/>
      <c r="K26" s="100"/>
      <c r="L26" s="100"/>
    </row>
    <row r="27" spans="2:12" ht="63.95">
      <c r="B27" s="94">
        <v>25</v>
      </c>
      <c r="C27" s="95" t="s">
        <v>51</v>
      </c>
      <c r="D27" s="96" t="s">
        <v>349</v>
      </c>
      <c r="E27" s="95" t="s">
        <v>350</v>
      </c>
      <c r="F27" s="97">
        <f t="shared" si="0"/>
        <v>10</v>
      </c>
      <c r="G27" s="93"/>
      <c r="H27" s="98"/>
      <c r="J27" s="100"/>
      <c r="K27" s="100">
        <v>10</v>
      </c>
      <c r="L27" s="100"/>
    </row>
    <row r="28" spans="2:12" ht="15.95">
      <c r="B28" s="94">
        <v>26</v>
      </c>
      <c r="C28" s="95" t="s">
        <v>351</v>
      </c>
      <c r="D28" s="96" t="s">
        <v>352</v>
      </c>
      <c r="E28" s="95" t="s">
        <v>353</v>
      </c>
      <c r="F28" s="97">
        <f t="shared" si="0"/>
        <v>22</v>
      </c>
      <c r="G28" s="93"/>
      <c r="H28" s="98"/>
      <c r="J28" s="100">
        <v>10</v>
      </c>
      <c r="K28" s="100">
        <v>10</v>
      </c>
      <c r="L28" s="100">
        <v>2</v>
      </c>
    </row>
    <row r="29" spans="2:12" ht="56.1">
      <c r="B29" s="94">
        <v>27</v>
      </c>
      <c r="C29" s="95" t="s">
        <v>53</v>
      </c>
      <c r="D29" s="96" t="s">
        <v>354</v>
      </c>
      <c r="E29" s="95" t="s">
        <v>298</v>
      </c>
      <c r="F29" s="97">
        <f t="shared" si="0"/>
        <v>2</v>
      </c>
      <c r="G29" s="93"/>
      <c r="H29" s="98"/>
      <c r="J29" s="100">
        <v>1</v>
      </c>
      <c r="K29" s="100">
        <v>1</v>
      </c>
      <c r="L29" s="100"/>
    </row>
    <row r="30" spans="2:12" ht="63.95" hidden="1">
      <c r="B30" s="94">
        <v>28</v>
      </c>
      <c r="C30" s="95" t="s">
        <v>355</v>
      </c>
      <c r="D30" s="96" t="s">
        <v>356</v>
      </c>
      <c r="E30" s="95" t="s">
        <v>329</v>
      </c>
      <c r="F30" s="97">
        <f t="shared" si="0"/>
        <v>0</v>
      </c>
      <c r="G30" s="93"/>
      <c r="H30" s="98"/>
      <c r="J30" s="100"/>
      <c r="K30" s="100"/>
      <c r="L30" s="100"/>
    </row>
    <row r="31" spans="2:12" ht="63.95" hidden="1">
      <c r="B31" s="94">
        <v>29</v>
      </c>
      <c r="C31" s="95" t="s">
        <v>357</v>
      </c>
      <c r="D31" s="96" t="s">
        <v>356</v>
      </c>
      <c r="E31" s="95" t="s">
        <v>358</v>
      </c>
      <c r="F31" s="97">
        <f t="shared" si="0"/>
        <v>0</v>
      </c>
      <c r="G31" s="93"/>
      <c r="H31" s="98"/>
      <c r="J31" s="100"/>
      <c r="K31" s="100"/>
      <c r="L31" s="100"/>
    </row>
    <row r="32" spans="2:12" ht="72">
      <c r="B32" s="94">
        <v>30</v>
      </c>
      <c r="C32" s="95" t="s">
        <v>55</v>
      </c>
      <c r="D32" s="96" t="s">
        <v>359</v>
      </c>
      <c r="E32" s="95" t="s">
        <v>350</v>
      </c>
      <c r="F32" s="97">
        <f t="shared" si="0"/>
        <v>55</v>
      </c>
      <c r="G32" s="93"/>
      <c r="H32" s="98"/>
      <c r="J32" s="100">
        <v>4</v>
      </c>
      <c r="K32" s="100">
        <v>50</v>
      </c>
      <c r="L32" s="100">
        <v>1</v>
      </c>
    </row>
    <row r="33" spans="2:12" ht="72" hidden="1">
      <c r="B33" s="94">
        <v>31</v>
      </c>
      <c r="C33" s="95" t="s">
        <v>360</v>
      </c>
      <c r="D33" s="96" t="s">
        <v>359</v>
      </c>
      <c r="E33" s="95" t="s">
        <v>361</v>
      </c>
      <c r="F33" s="97">
        <f t="shared" si="0"/>
        <v>0</v>
      </c>
      <c r="G33" s="93"/>
      <c r="H33" s="98"/>
      <c r="J33" s="100"/>
      <c r="K33" s="100"/>
      <c r="L33" s="100"/>
    </row>
    <row r="34" spans="2:12" ht="72" hidden="1">
      <c r="B34" s="94">
        <v>32</v>
      </c>
      <c r="C34" s="95" t="s">
        <v>362</v>
      </c>
      <c r="D34" s="96" t="s">
        <v>363</v>
      </c>
      <c r="E34" s="95" t="s">
        <v>364</v>
      </c>
      <c r="F34" s="97">
        <f t="shared" si="0"/>
        <v>0</v>
      </c>
      <c r="G34" s="93"/>
      <c r="H34" s="98"/>
      <c r="J34" s="100"/>
      <c r="K34" s="100"/>
      <c r="L34" s="100"/>
    </row>
    <row r="35" spans="2:12" ht="24">
      <c r="B35" s="94">
        <v>33</v>
      </c>
      <c r="C35" s="95" t="s">
        <v>57</v>
      </c>
      <c r="D35" s="96" t="s">
        <v>365</v>
      </c>
      <c r="E35" s="95" t="s">
        <v>298</v>
      </c>
      <c r="F35" s="97">
        <f t="shared" si="0"/>
        <v>5</v>
      </c>
      <c r="G35" s="93"/>
      <c r="H35" s="98"/>
      <c r="J35" s="100">
        <v>2</v>
      </c>
      <c r="K35" s="100">
        <v>2</v>
      </c>
      <c r="L35" s="100">
        <v>1</v>
      </c>
    </row>
    <row r="36" spans="2:12" ht="24" hidden="1">
      <c r="B36" s="94">
        <v>34</v>
      </c>
      <c r="C36" s="95" t="s">
        <v>366</v>
      </c>
      <c r="D36" s="96" t="s">
        <v>367</v>
      </c>
      <c r="E36" s="95" t="s">
        <v>368</v>
      </c>
      <c r="F36" s="97">
        <f t="shared" si="0"/>
        <v>0</v>
      </c>
      <c r="G36" s="93"/>
      <c r="H36" s="98"/>
      <c r="J36" s="100"/>
      <c r="K36" s="100"/>
      <c r="L36" s="100"/>
    </row>
    <row r="37" spans="2:12" ht="24" hidden="1">
      <c r="B37" s="94">
        <v>35</v>
      </c>
      <c r="C37" s="95" t="s">
        <v>369</v>
      </c>
      <c r="D37" s="96" t="s">
        <v>370</v>
      </c>
      <c r="E37" s="95" t="s">
        <v>371</v>
      </c>
      <c r="F37" s="97">
        <f t="shared" si="0"/>
        <v>0</v>
      </c>
      <c r="G37" s="93"/>
      <c r="H37" s="98"/>
      <c r="J37" s="100"/>
      <c r="K37" s="100"/>
      <c r="L37" s="100"/>
    </row>
    <row r="38" spans="2:12" ht="24">
      <c r="B38" s="94">
        <v>36</v>
      </c>
      <c r="C38" s="95" t="s">
        <v>59</v>
      </c>
      <c r="D38" s="96" t="s">
        <v>370</v>
      </c>
      <c r="E38" s="95" t="s">
        <v>350</v>
      </c>
      <c r="F38" s="97">
        <f t="shared" si="0"/>
        <v>10</v>
      </c>
      <c r="G38" s="93"/>
      <c r="H38" s="98"/>
      <c r="J38" s="100"/>
      <c r="K38" s="100">
        <v>10</v>
      </c>
      <c r="L38" s="100"/>
    </row>
    <row r="39" spans="2:12" ht="56.1" hidden="1">
      <c r="B39" s="94">
        <v>37</v>
      </c>
      <c r="C39" s="95" t="s">
        <v>372</v>
      </c>
      <c r="D39" s="96" t="s">
        <v>373</v>
      </c>
      <c r="E39" s="95" t="s">
        <v>374</v>
      </c>
      <c r="F39" s="97">
        <f t="shared" si="0"/>
        <v>0</v>
      </c>
      <c r="G39" s="93"/>
      <c r="H39" s="98"/>
      <c r="J39" s="100"/>
      <c r="K39" s="100"/>
      <c r="L39" s="100"/>
    </row>
    <row r="40" spans="2:12" ht="56.1" hidden="1">
      <c r="B40" s="94">
        <v>38</v>
      </c>
      <c r="C40" s="95" t="s">
        <v>375</v>
      </c>
      <c r="D40" s="96" t="s">
        <v>373</v>
      </c>
      <c r="E40" s="95" t="s">
        <v>376</v>
      </c>
      <c r="F40" s="97">
        <f t="shared" si="0"/>
        <v>0</v>
      </c>
      <c r="G40" s="93"/>
      <c r="H40" s="98"/>
      <c r="J40" s="100"/>
      <c r="K40" s="100"/>
      <c r="L40" s="100"/>
    </row>
    <row r="41" spans="2:12" ht="32.1" hidden="1">
      <c r="B41" s="94">
        <v>39</v>
      </c>
      <c r="C41" s="95" t="s">
        <v>377</v>
      </c>
      <c r="D41" s="96" t="s">
        <v>378</v>
      </c>
      <c r="E41" s="95" t="s">
        <v>350</v>
      </c>
      <c r="F41" s="97">
        <f t="shared" si="0"/>
        <v>0</v>
      </c>
      <c r="G41" s="93"/>
      <c r="H41" s="98"/>
      <c r="J41" s="100"/>
      <c r="K41" s="100"/>
      <c r="L41" s="100"/>
    </row>
    <row r="42" spans="2:12" ht="39.950000000000003" hidden="1">
      <c r="B42" s="94">
        <v>40</v>
      </c>
      <c r="C42" s="95" t="s">
        <v>379</v>
      </c>
      <c r="D42" s="96" t="s">
        <v>380</v>
      </c>
      <c r="E42" s="95" t="s">
        <v>326</v>
      </c>
      <c r="F42" s="97">
        <f t="shared" si="0"/>
        <v>0</v>
      </c>
      <c r="G42" s="93"/>
      <c r="H42" s="98"/>
      <c r="J42" s="100"/>
      <c r="K42" s="100"/>
      <c r="L42" s="100"/>
    </row>
    <row r="43" spans="2:12" ht="56.1" hidden="1">
      <c r="B43" s="94">
        <v>41</v>
      </c>
      <c r="C43" s="95" t="s">
        <v>381</v>
      </c>
      <c r="D43" s="96" t="s">
        <v>382</v>
      </c>
      <c r="E43" s="95" t="s">
        <v>383</v>
      </c>
      <c r="F43" s="97">
        <f t="shared" si="0"/>
        <v>0</v>
      </c>
      <c r="G43" s="93"/>
      <c r="H43" s="98"/>
      <c r="J43" s="100"/>
      <c r="K43" s="100"/>
      <c r="L43" s="100"/>
    </row>
    <row r="44" spans="2:12" ht="24" hidden="1">
      <c r="B44" s="94">
        <v>42</v>
      </c>
      <c r="C44" s="95" t="s">
        <v>384</v>
      </c>
      <c r="D44" s="96" t="s">
        <v>385</v>
      </c>
      <c r="E44" s="95" t="s">
        <v>386</v>
      </c>
      <c r="F44" s="97">
        <f t="shared" si="0"/>
        <v>0</v>
      </c>
      <c r="G44" s="93"/>
      <c r="H44" s="98"/>
      <c r="J44" s="100"/>
      <c r="K44" s="100"/>
      <c r="L44" s="100"/>
    </row>
    <row r="45" spans="2:12" ht="24" hidden="1">
      <c r="B45" s="94">
        <v>43</v>
      </c>
      <c r="C45" s="95" t="s">
        <v>387</v>
      </c>
      <c r="D45" s="96" t="s">
        <v>388</v>
      </c>
      <c r="E45" s="95" t="s">
        <v>389</v>
      </c>
      <c r="F45" s="97">
        <f t="shared" si="0"/>
        <v>0</v>
      </c>
      <c r="G45" s="93"/>
      <c r="H45" s="98"/>
      <c r="J45" s="100"/>
      <c r="K45" s="100"/>
      <c r="L45" s="100"/>
    </row>
    <row r="46" spans="2:12" ht="32.1">
      <c r="B46" s="94">
        <v>44</v>
      </c>
      <c r="C46" s="95" t="s">
        <v>61</v>
      </c>
      <c r="D46" s="96" t="s">
        <v>390</v>
      </c>
      <c r="E46" s="95" t="s">
        <v>298</v>
      </c>
      <c r="F46" s="97">
        <f t="shared" si="0"/>
        <v>1</v>
      </c>
      <c r="G46" s="93"/>
      <c r="H46" s="98"/>
      <c r="J46" s="100">
        <v>1</v>
      </c>
      <c r="K46" s="100"/>
      <c r="L46" s="100"/>
    </row>
    <row r="47" spans="2:12" ht="24" hidden="1">
      <c r="B47" s="94">
        <v>45</v>
      </c>
      <c r="C47" s="95" t="s">
        <v>391</v>
      </c>
      <c r="D47" s="96" t="s">
        <v>392</v>
      </c>
      <c r="E47" s="95" t="s">
        <v>350</v>
      </c>
      <c r="F47" s="97">
        <f t="shared" si="0"/>
        <v>0</v>
      </c>
      <c r="G47" s="93"/>
      <c r="H47" s="98"/>
      <c r="J47" s="100"/>
      <c r="K47" s="100"/>
      <c r="L47" s="100"/>
    </row>
    <row r="48" spans="2:12" ht="32.1" hidden="1">
      <c r="B48" s="94">
        <v>46</v>
      </c>
      <c r="C48" s="95" t="s">
        <v>393</v>
      </c>
      <c r="D48" s="96" t="s">
        <v>394</v>
      </c>
      <c r="E48" s="95" t="s">
        <v>298</v>
      </c>
      <c r="F48" s="97">
        <f t="shared" si="0"/>
        <v>0</v>
      </c>
      <c r="G48" s="93"/>
      <c r="H48" s="98"/>
      <c r="J48" s="100"/>
      <c r="K48" s="100"/>
      <c r="L48" s="100"/>
    </row>
    <row r="49" spans="2:12" ht="24" hidden="1">
      <c r="B49" s="94">
        <v>47</v>
      </c>
      <c r="C49" s="95" t="s">
        <v>395</v>
      </c>
      <c r="D49" s="96" t="s">
        <v>396</v>
      </c>
      <c r="E49" s="95" t="s">
        <v>350</v>
      </c>
      <c r="F49" s="97">
        <f t="shared" si="0"/>
        <v>0</v>
      </c>
      <c r="G49" s="93"/>
      <c r="H49" s="98"/>
      <c r="J49" s="100"/>
      <c r="K49" s="100"/>
      <c r="L49" s="100"/>
    </row>
    <row r="50" spans="2:12" ht="63.95">
      <c r="B50" s="94">
        <v>48</v>
      </c>
      <c r="C50" s="95" t="s">
        <v>63</v>
      </c>
      <c r="D50" s="96" t="s">
        <v>397</v>
      </c>
      <c r="E50" s="95" t="s">
        <v>298</v>
      </c>
      <c r="F50" s="97">
        <f t="shared" si="0"/>
        <v>1</v>
      </c>
      <c r="G50" s="93"/>
      <c r="H50" s="98"/>
      <c r="J50" s="100"/>
      <c r="K50" s="100">
        <v>1</v>
      </c>
      <c r="L50" s="100"/>
    </row>
    <row r="51" spans="2:12" ht="24" hidden="1">
      <c r="B51" s="94">
        <v>49</v>
      </c>
      <c r="C51" s="95" t="s">
        <v>398</v>
      </c>
      <c r="D51" s="96" t="s">
        <v>399</v>
      </c>
      <c r="E51" s="95" t="s">
        <v>400</v>
      </c>
      <c r="F51" s="97">
        <f t="shared" si="0"/>
        <v>0</v>
      </c>
      <c r="G51" s="93"/>
      <c r="H51" s="98"/>
      <c r="J51" s="100"/>
      <c r="K51" s="100"/>
      <c r="L51" s="100"/>
    </row>
    <row r="52" spans="2:12" ht="24">
      <c r="B52" s="94">
        <v>50</v>
      </c>
      <c r="C52" s="95" t="s">
        <v>65</v>
      </c>
      <c r="D52" s="96" t="s">
        <v>401</v>
      </c>
      <c r="E52" s="95" t="s">
        <v>298</v>
      </c>
      <c r="F52" s="97">
        <f t="shared" si="0"/>
        <v>9</v>
      </c>
      <c r="G52" s="93"/>
      <c r="H52" s="98"/>
      <c r="J52" s="100">
        <v>1</v>
      </c>
      <c r="K52" s="100">
        <v>7</v>
      </c>
      <c r="L52" s="100">
        <v>1</v>
      </c>
    </row>
    <row r="53" spans="2:12" ht="24" hidden="1">
      <c r="B53" s="94">
        <v>51</v>
      </c>
      <c r="C53" s="95" t="s">
        <v>402</v>
      </c>
      <c r="D53" s="96" t="s">
        <v>403</v>
      </c>
      <c r="E53" s="95" t="s">
        <v>400</v>
      </c>
      <c r="F53" s="97">
        <f t="shared" si="0"/>
        <v>0</v>
      </c>
      <c r="G53" s="93"/>
      <c r="H53" s="98"/>
      <c r="J53" s="100"/>
      <c r="K53" s="100"/>
      <c r="L53" s="100"/>
    </row>
    <row r="54" spans="2:12" ht="39.950000000000003" hidden="1">
      <c r="B54" s="94">
        <v>52</v>
      </c>
      <c r="C54" s="95" t="s">
        <v>404</v>
      </c>
      <c r="D54" s="96" t="s">
        <v>405</v>
      </c>
      <c r="E54" s="95" t="s">
        <v>400</v>
      </c>
      <c r="F54" s="97">
        <f t="shared" si="0"/>
        <v>0</v>
      </c>
      <c r="G54" s="93"/>
      <c r="H54" s="98"/>
      <c r="J54" s="100"/>
      <c r="K54" s="100"/>
      <c r="L54" s="100"/>
    </row>
    <row r="55" spans="2:12" ht="111.95" hidden="1">
      <c r="B55" s="94">
        <v>53</v>
      </c>
      <c r="C55" s="95" t="s">
        <v>406</v>
      </c>
      <c r="D55" s="96" t="s">
        <v>407</v>
      </c>
      <c r="E55" s="95" t="s">
        <v>408</v>
      </c>
      <c r="F55" s="97">
        <f t="shared" si="0"/>
        <v>0</v>
      </c>
      <c r="G55" s="93"/>
      <c r="H55" s="98"/>
      <c r="J55" s="100"/>
      <c r="K55" s="100"/>
      <c r="L55" s="100"/>
    </row>
    <row r="56" spans="2:12" ht="24" hidden="1">
      <c r="B56" s="94">
        <v>54</v>
      </c>
      <c r="C56" s="95" t="s">
        <v>409</v>
      </c>
      <c r="D56" s="96" t="s">
        <v>410</v>
      </c>
      <c r="E56" s="95" t="s">
        <v>411</v>
      </c>
      <c r="F56" s="97">
        <f t="shared" si="0"/>
        <v>0</v>
      </c>
      <c r="G56" s="93"/>
      <c r="H56" s="98"/>
      <c r="J56" s="100"/>
      <c r="K56" s="100"/>
      <c r="L56" s="100"/>
    </row>
    <row r="57" spans="2:12" ht="24" hidden="1">
      <c r="B57" s="94">
        <v>55</v>
      </c>
      <c r="C57" s="95" t="s">
        <v>412</v>
      </c>
      <c r="D57" s="96" t="s">
        <v>410</v>
      </c>
      <c r="E57" s="95" t="s">
        <v>298</v>
      </c>
      <c r="F57" s="97">
        <f t="shared" si="0"/>
        <v>0</v>
      </c>
      <c r="G57" s="93"/>
      <c r="H57" s="98"/>
      <c r="J57" s="100"/>
      <c r="K57" s="100"/>
      <c r="L57" s="100"/>
    </row>
    <row r="58" spans="2:12" ht="15.95" hidden="1">
      <c r="B58" s="94">
        <v>56</v>
      </c>
      <c r="C58" s="95" t="s">
        <v>413</v>
      </c>
      <c r="D58" s="96" t="s">
        <v>414</v>
      </c>
      <c r="E58" s="95" t="s">
        <v>415</v>
      </c>
      <c r="F58" s="97">
        <f t="shared" si="0"/>
        <v>0</v>
      </c>
      <c r="G58" s="93"/>
      <c r="H58" s="98"/>
      <c r="J58" s="100"/>
      <c r="K58" s="100"/>
      <c r="L58" s="100"/>
    </row>
    <row r="59" spans="2:12" ht="39.950000000000003" hidden="1">
      <c r="B59" s="94">
        <v>57</v>
      </c>
      <c r="C59" s="95" t="s">
        <v>416</v>
      </c>
      <c r="D59" s="96" t="s">
        <v>417</v>
      </c>
      <c r="E59" s="95" t="s">
        <v>418</v>
      </c>
      <c r="F59" s="97">
        <f t="shared" si="0"/>
        <v>0</v>
      </c>
      <c r="G59" s="93"/>
      <c r="H59" s="98"/>
      <c r="J59" s="100"/>
      <c r="K59" s="100"/>
      <c r="L59" s="100"/>
    </row>
    <row r="60" spans="2:12" ht="24" hidden="1">
      <c r="B60" s="94">
        <v>58</v>
      </c>
      <c r="C60" s="95" t="s">
        <v>419</v>
      </c>
      <c r="D60" s="96" t="s">
        <v>420</v>
      </c>
      <c r="E60" s="95" t="s">
        <v>421</v>
      </c>
      <c r="F60" s="97">
        <f t="shared" si="0"/>
        <v>0</v>
      </c>
      <c r="G60" s="93"/>
      <c r="H60" s="98"/>
      <c r="J60" s="100"/>
      <c r="K60" s="100"/>
      <c r="L60" s="100"/>
    </row>
    <row r="61" spans="2:12" ht="80.099999999999994" hidden="1">
      <c r="B61" s="94">
        <v>59</v>
      </c>
      <c r="C61" s="95" t="s">
        <v>422</v>
      </c>
      <c r="D61" s="96" t="s">
        <v>423</v>
      </c>
      <c r="E61" s="95" t="s">
        <v>424</v>
      </c>
      <c r="F61" s="97">
        <f t="shared" si="0"/>
        <v>0</v>
      </c>
      <c r="G61" s="93"/>
      <c r="H61" s="98"/>
      <c r="J61" s="100"/>
      <c r="K61" s="100"/>
      <c r="L61" s="100"/>
    </row>
    <row r="62" spans="2:12" ht="63.95">
      <c r="B62" s="94">
        <v>60</v>
      </c>
      <c r="C62" s="95" t="s">
        <v>67</v>
      </c>
      <c r="D62" s="96" t="s">
        <v>425</v>
      </c>
      <c r="E62" s="95" t="s">
        <v>350</v>
      </c>
      <c r="F62" s="97">
        <f t="shared" si="0"/>
        <v>5</v>
      </c>
      <c r="G62" s="93"/>
      <c r="H62" s="98"/>
      <c r="J62" s="100">
        <v>2</v>
      </c>
      <c r="K62" s="100">
        <v>2</v>
      </c>
      <c r="L62" s="100">
        <v>1</v>
      </c>
    </row>
    <row r="63" spans="2:12" ht="63.95">
      <c r="B63" s="94">
        <v>61</v>
      </c>
      <c r="C63" s="95" t="s">
        <v>69</v>
      </c>
      <c r="D63" s="96" t="s">
        <v>426</v>
      </c>
      <c r="E63" s="95" t="s">
        <v>427</v>
      </c>
      <c r="F63" s="97">
        <f t="shared" si="0"/>
        <v>12</v>
      </c>
      <c r="G63" s="93"/>
      <c r="H63" s="98"/>
      <c r="J63" s="100">
        <v>5</v>
      </c>
      <c r="K63" s="100">
        <v>5</v>
      </c>
      <c r="L63" s="100">
        <v>2</v>
      </c>
    </row>
    <row r="64" spans="2:12" ht="56.1">
      <c r="B64" s="94">
        <v>62</v>
      </c>
      <c r="C64" s="95" t="s">
        <v>71</v>
      </c>
      <c r="D64" s="96" t="s">
        <v>428</v>
      </c>
      <c r="E64" s="95" t="s">
        <v>429</v>
      </c>
      <c r="F64" s="97">
        <f t="shared" si="0"/>
        <v>3</v>
      </c>
      <c r="G64" s="93"/>
      <c r="H64" s="98"/>
      <c r="J64" s="100"/>
      <c r="K64" s="100">
        <v>3</v>
      </c>
      <c r="L64" s="100"/>
    </row>
    <row r="65" spans="2:12" ht="56.1">
      <c r="B65" s="94">
        <v>63</v>
      </c>
      <c r="C65" s="95" t="s">
        <v>73</v>
      </c>
      <c r="D65" s="96" t="s">
        <v>430</v>
      </c>
      <c r="E65" s="95" t="s">
        <v>429</v>
      </c>
      <c r="F65" s="97">
        <f t="shared" si="0"/>
        <v>3</v>
      </c>
      <c r="G65" s="93"/>
      <c r="H65" s="98"/>
      <c r="J65" s="100"/>
      <c r="K65" s="100">
        <v>3</v>
      </c>
      <c r="L65" s="100"/>
    </row>
    <row r="66" spans="2:12" ht="24" hidden="1">
      <c r="B66" s="94">
        <v>64</v>
      </c>
      <c r="C66" s="95" t="s">
        <v>431</v>
      </c>
      <c r="D66" s="96" t="s">
        <v>432</v>
      </c>
      <c r="E66" s="95" t="s">
        <v>12</v>
      </c>
      <c r="F66" s="97">
        <f t="shared" si="0"/>
        <v>0</v>
      </c>
      <c r="G66" s="93"/>
      <c r="H66" s="98"/>
      <c r="J66" s="100"/>
      <c r="K66" s="100"/>
      <c r="L66" s="100"/>
    </row>
    <row r="67" spans="2:12" ht="24">
      <c r="B67" s="94">
        <v>65</v>
      </c>
      <c r="C67" s="95" t="s">
        <v>75</v>
      </c>
      <c r="D67" s="96" t="s">
        <v>433</v>
      </c>
      <c r="E67" s="95" t="s">
        <v>12</v>
      </c>
      <c r="F67" s="97">
        <f t="shared" ref="F67:F130" si="1">SUM(J67:L67)</f>
        <v>19</v>
      </c>
      <c r="G67" s="93"/>
      <c r="H67" s="98"/>
      <c r="J67" s="100">
        <v>5</v>
      </c>
      <c r="K67" s="100">
        <v>12</v>
      </c>
      <c r="L67" s="100">
        <v>2</v>
      </c>
    </row>
    <row r="68" spans="2:12" ht="24" hidden="1">
      <c r="B68" s="94">
        <v>66</v>
      </c>
      <c r="C68" s="95" t="s">
        <v>434</v>
      </c>
      <c r="D68" s="96" t="s">
        <v>435</v>
      </c>
      <c r="E68" s="95" t="s">
        <v>12</v>
      </c>
      <c r="F68" s="97">
        <f t="shared" si="1"/>
        <v>0</v>
      </c>
      <c r="G68" s="93"/>
      <c r="H68" s="98"/>
      <c r="J68" s="100"/>
      <c r="K68" s="100"/>
      <c r="L68" s="100"/>
    </row>
    <row r="69" spans="2:12" ht="24" hidden="1">
      <c r="B69" s="94">
        <v>67</v>
      </c>
      <c r="C69" s="95" t="s">
        <v>436</v>
      </c>
      <c r="D69" s="96" t="s">
        <v>437</v>
      </c>
      <c r="E69" s="95" t="s">
        <v>12</v>
      </c>
      <c r="F69" s="97">
        <f t="shared" si="1"/>
        <v>0</v>
      </c>
      <c r="G69" s="93"/>
      <c r="H69" s="98"/>
      <c r="J69" s="100"/>
      <c r="K69" s="100"/>
      <c r="L69" s="100"/>
    </row>
    <row r="70" spans="2:12" ht="24" hidden="1">
      <c r="B70" s="94">
        <v>68</v>
      </c>
      <c r="C70" s="95" t="s">
        <v>438</v>
      </c>
      <c r="D70" s="96" t="s">
        <v>439</v>
      </c>
      <c r="E70" s="95" t="s">
        <v>12</v>
      </c>
      <c r="F70" s="97">
        <f t="shared" si="1"/>
        <v>0</v>
      </c>
      <c r="G70" s="93"/>
      <c r="H70" s="98"/>
      <c r="J70" s="100"/>
      <c r="K70" s="100"/>
      <c r="L70" s="100"/>
    </row>
    <row r="71" spans="2:12" ht="32.1" hidden="1">
      <c r="B71" s="94">
        <v>69</v>
      </c>
      <c r="C71" s="95" t="s">
        <v>440</v>
      </c>
      <c r="D71" s="96" t="s">
        <v>441</v>
      </c>
      <c r="E71" s="95" t="s">
        <v>12</v>
      </c>
      <c r="F71" s="97">
        <f t="shared" si="1"/>
        <v>0</v>
      </c>
      <c r="G71" s="93"/>
      <c r="H71" s="98"/>
      <c r="J71" s="100"/>
      <c r="K71" s="100"/>
      <c r="L71" s="100"/>
    </row>
    <row r="72" spans="2:12" ht="32.1">
      <c r="B72" s="94">
        <v>70</v>
      </c>
      <c r="C72" s="95" t="s">
        <v>77</v>
      </c>
      <c r="D72" s="96" t="s">
        <v>442</v>
      </c>
      <c r="E72" s="95" t="s">
        <v>12</v>
      </c>
      <c r="F72" s="97">
        <f t="shared" si="1"/>
        <v>5</v>
      </c>
      <c r="G72" s="93"/>
      <c r="H72" s="98"/>
      <c r="J72" s="100">
        <v>1</v>
      </c>
      <c r="K72" s="100">
        <v>4</v>
      </c>
      <c r="L72" s="100"/>
    </row>
    <row r="73" spans="2:12" ht="32.1" hidden="1">
      <c r="B73" s="94">
        <v>71</v>
      </c>
      <c r="C73" s="95" t="s">
        <v>443</v>
      </c>
      <c r="D73" s="96" t="s">
        <v>444</v>
      </c>
      <c r="E73" s="95" t="s">
        <v>12</v>
      </c>
      <c r="F73" s="97">
        <f t="shared" si="1"/>
        <v>0</v>
      </c>
      <c r="G73" s="93"/>
      <c r="H73" s="98"/>
      <c r="J73" s="100"/>
      <c r="K73" s="100"/>
      <c r="L73" s="100"/>
    </row>
    <row r="74" spans="2:12" ht="32.1">
      <c r="B74" s="94">
        <v>72</v>
      </c>
      <c r="C74" s="95" t="s">
        <v>79</v>
      </c>
      <c r="D74" s="96" t="s">
        <v>445</v>
      </c>
      <c r="E74" s="95" t="s">
        <v>446</v>
      </c>
      <c r="F74" s="97">
        <f t="shared" si="1"/>
        <v>6</v>
      </c>
      <c r="G74" s="93"/>
      <c r="H74" s="98"/>
      <c r="J74" s="100">
        <v>2</v>
      </c>
      <c r="K74" s="100">
        <v>3</v>
      </c>
      <c r="L74" s="100">
        <v>1</v>
      </c>
    </row>
    <row r="75" spans="2:12" ht="32.1" hidden="1">
      <c r="B75" s="94">
        <v>73</v>
      </c>
      <c r="C75" s="95" t="s">
        <v>447</v>
      </c>
      <c r="D75" s="96" t="s">
        <v>448</v>
      </c>
      <c r="E75" s="95" t="s">
        <v>449</v>
      </c>
      <c r="F75" s="97">
        <f t="shared" si="1"/>
        <v>0</v>
      </c>
      <c r="G75" s="93"/>
      <c r="H75" s="98"/>
      <c r="J75" s="100"/>
      <c r="K75" s="100"/>
      <c r="L75" s="100"/>
    </row>
    <row r="76" spans="2:12" ht="32.1" hidden="1">
      <c r="B76" s="94">
        <v>74</v>
      </c>
      <c r="C76" s="95" t="s">
        <v>450</v>
      </c>
      <c r="D76" s="96" t="s">
        <v>451</v>
      </c>
      <c r="E76" s="95" t="s">
        <v>452</v>
      </c>
      <c r="F76" s="97">
        <f t="shared" si="1"/>
        <v>0</v>
      </c>
      <c r="G76" s="93"/>
      <c r="H76" s="98"/>
      <c r="J76" s="100"/>
      <c r="K76" s="100"/>
      <c r="L76" s="100"/>
    </row>
    <row r="77" spans="2:12" ht="15.95">
      <c r="B77" s="94">
        <v>75</v>
      </c>
      <c r="C77" s="95" t="s">
        <v>81</v>
      </c>
      <c r="D77" s="96" t="s">
        <v>453</v>
      </c>
      <c r="E77" s="95" t="s">
        <v>12</v>
      </c>
      <c r="F77" s="97">
        <f t="shared" si="1"/>
        <v>15</v>
      </c>
      <c r="G77" s="93"/>
      <c r="H77" s="98"/>
      <c r="J77" s="100">
        <v>6</v>
      </c>
      <c r="K77" s="100">
        <v>6</v>
      </c>
      <c r="L77" s="100">
        <v>3</v>
      </c>
    </row>
    <row r="78" spans="2:12" ht="32.1" hidden="1">
      <c r="B78" s="94">
        <v>76</v>
      </c>
      <c r="C78" s="95" t="s">
        <v>454</v>
      </c>
      <c r="D78" s="96" t="s">
        <v>455</v>
      </c>
      <c r="E78" s="95" t="s">
        <v>12</v>
      </c>
      <c r="F78" s="97">
        <f t="shared" si="1"/>
        <v>0</v>
      </c>
      <c r="G78" s="93"/>
      <c r="H78" s="98"/>
      <c r="J78" s="100"/>
      <c r="K78" s="100"/>
      <c r="L78" s="100"/>
    </row>
    <row r="79" spans="2:12" ht="15.95">
      <c r="B79" s="94">
        <v>77</v>
      </c>
      <c r="C79" s="95" t="s">
        <v>83</v>
      </c>
      <c r="D79" s="96" t="s">
        <v>456</v>
      </c>
      <c r="E79" s="95" t="s">
        <v>12</v>
      </c>
      <c r="F79" s="97">
        <f t="shared" si="1"/>
        <v>63</v>
      </c>
      <c r="G79" s="93"/>
      <c r="H79" s="98"/>
      <c r="J79" s="100">
        <v>10</v>
      </c>
      <c r="K79" s="100">
        <v>50</v>
      </c>
      <c r="L79" s="100">
        <v>3</v>
      </c>
    </row>
    <row r="80" spans="2:12" ht="15.95" hidden="1">
      <c r="B80" s="94">
        <v>78</v>
      </c>
      <c r="C80" s="95" t="s">
        <v>457</v>
      </c>
      <c r="D80" s="96" t="s">
        <v>458</v>
      </c>
      <c r="E80" s="95" t="s">
        <v>446</v>
      </c>
      <c r="F80" s="97">
        <f t="shared" si="1"/>
        <v>0</v>
      </c>
      <c r="G80" s="93"/>
      <c r="H80" s="98"/>
      <c r="J80" s="100"/>
      <c r="K80" s="100"/>
      <c r="L80" s="100"/>
    </row>
    <row r="81" spans="2:12" ht="15.95">
      <c r="B81" s="94">
        <v>79</v>
      </c>
      <c r="C81" s="95" t="s">
        <v>85</v>
      </c>
      <c r="D81" s="96" t="s">
        <v>459</v>
      </c>
      <c r="E81" s="95" t="s">
        <v>12</v>
      </c>
      <c r="F81" s="97">
        <f t="shared" si="1"/>
        <v>15</v>
      </c>
      <c r="G81" s="93"/>
      <c r="H81" s="98"/>
      <c r="J81" s="100"/>
      <c r="K81" s="100">
        <v>15</v>
      </c>
      <c r="L81" s="100"/>
    </row>
    <row r="82" spans="2:12" ht="32.1" hidden="1">
      <c r="B82" s="94">
        <v>80</v>
      </c>
      <c r="C82" s="95" t="s">
        <v>460</v>
      </c>
      <c r="D82" s="96" t="s">
        <v>461</v>
      </c>
      <c r="E82" s="95" t="s">
        <v>12</v>
      </c>
      <c r="F82" s="97">
        <f t="shared" si="1"/>
        <v>0</v>
      </c>
      <c r="G82" s="93"/>
      <c r="H82" s="98"/>
      <c r="J82" s="100"/>
      <c r="K82" s="100"/>
      <c r="L82" s="100"/>
    </row>
    <row r="83" spans="2:12" ht="32.1" hidden="1">
      <c r="B83" s="94">
        <v>81</v>
      </c>
      <c r="C83" s="95" t="s">
        <v>462</v>
      </c>
      <c r="D83" s="96" t="s">
        <v>463</v>
      </c>
      <c r="E83" s="95" t="s">
        <v>12</v>
      </c>
      <c r="F83" s="97">
        <f t="shared" si="1"/>
        <v>0</v>
      </c>
      <c r="G83" s="93"/>
      <c r="H83" s="98"/>
      <c r="J83" s="100"/>
      <c r="K83" s="100"/>
      <c r="L83" s="100"/>
    </row>
    <row r="84" spans="2:12" ht="39.950000000000003" hidden="1">
      <c r="B84" s="94">
        <v>82</v>
      </c>
      <c r="C84" s="95" t="s">
        <v>464</v>
      </c>
      <c r="D84" s="96" t="s">
        <v>465</v>
      </c>
      <c r="E84" s="95" t="s">
        <v>12</v>
      </c>
      <c r="F84" s="97">
        <f t="shared" si="1"/>
        <v>0</v>
      </c>
      <c r="G84" s="93"/>
      <c r="H84" s="98"/>
      <c r="J84" s="100"/>
      <c r="K84" s="100"/>
      <c r="L84" s="100"/>
    </row>
    <row r="85" spans="2:12" ht="39.950000000000003" hidden="1">
      <c r="B85" s="94">
        <v>83</v>
      </c>
      <c r="C85" s="95" t="s">
        <v>466</v>
      </c>
      <c r="D85" s="96" t="s">
        <v>467</v>
      </c>
      <c r="E85" s="95" t="s">
        <v>12</v>
      </c>
      <c r="F85" s="97">
        <f t="shared" si="1"/>
        <v>0</v>
      </c>
      <c r="G85" s="93"/>
      <c r="H85" s="98"/>
      <c r="J85" s="100"/>
      <c r="K85" s="100"/>
      <c r="L85" s="100"/>
    </row>
    <row r="86" spans="2:12" ht="39.950000000000003">
      <c r="B86" s="94">
        <v>84</v>
      </c>
      <c r="C86" s="95" t="s">
        <v>87</v>
      </c>
      <c r="D86" s="96" t="s">
        <v>468</v>
      </c>
      <c r="E86" s="95" t="s">
        <v>12</v>
      </c>
      <c r="F86" s="97">
        <f t="shared" si="1"/>
        <v>32</v>
      </c>
      <c r="G86" s="93"/>
      <c r="H86" s="98"/>
      <c r="J86" s="100">
        <v>3</v>
      </c>
      <c r="K86" s="100">
        <v>28</v>
      </c>
      <c r="L86" s="100">
        <v>1</v>
      </c>
    </row>
    <row r="87" spans="2:12" ht="39.950000000000003">
      <c r="B87" s="94">
        <v>85</v>
      </c>
      <c r="C87" s="95" t="s">
        <v>89</v>
      </c>
      <c r="D87" s="96" t="s">
        <v>469</v>
      </c>
      <c r="E87" s="95" t="s">
        <v>12</v>
      </c>
      <c r="F87" s="97">
        <f t="shared" si="1"/>
        <v>28</v>
      </c>
      <c r="G87" s="93"/>
      <c r="H87" s="98"/>
      <c r="J87" s="100"/>
      <c r="K87" s="100">
        <v>28</v>
      </c>
      <c r="L87" s="100"/>
    </row>
    <row r="88" spans="2:12" ht="96" hidden="1">
      <c r="B88" s="94">
        <v>86</v>
      </c>
      <c r="C88" s="95" t="s">
        <v>470</v>
      </c>
      <c r="D88" s="96" t="s">
        <v>471</v>
      </c>
      <c r="E88" s="95" t="s">
        <v>12</v>
      </c>
      <c r="F88" s="97">
        <f t="shared" si="1"/>
        <v>0</v>
      </c>
      <c r="G88" s="93"/>
      <c r="H88" s="98"/>
      <c r="J88" s="100"/>
      <c r="K88" s="100"/>
      <c r="L88" s="100"/>
    </row>
    <row r="89" spans="2:12" ht="24">
      <c r="B89" s="94">
        <v>87</v>
      </c>
      <c r="C89" s="95" t="s">
        <v>91</v>
      </c>
      <c r="D89" s="96" t="s">
        <v>472</v>
      </c>
      <c r="E89" s="95" t="s">
        <v>12</v>
      </c>
      <c r="F89" s="97">
        <f t="shared" si="1"/>
        <v>10</v>
      </c>
      <c r="G89" s="93"/>
      <c r="H89" s="98"/>
      <c r="J89" s="100"/>
      <c r="K89" s="100">
        <v>10</v>
      </c>
      <c r="L89" s="100"/>
    </row>
    <row r="90" spans="2:12" ht="24" hidden="1">
      <c r="B90" s="94">
        <v>88</v>
      </c>
      <c r="C90" s="95" t="s">
        <v>473</v>
      </c>
      <c r="D90" s="96" t="s">
        <v>472</v>
      </c>
      <c r="E90" s="95" t="s">
        <v>12</v>
      </c>
      <c r="F90" s="97">
        <f t="shared" si="1"/>
        <v>0</v>
      </c>
      <c r="G90" s="93"/>
      <c r="H90" s="98"/>
      <c r="J90" s="100"/>
      <c r="K90" s="100"/>
      <c r="L90" s="100"/>
    </row>
    <row r="91" spans="2:12" ht="32.1" hidden="1">
      <c r="B91" s="94">
        <v>89</v>
      </c>
      <c r="C91" s="95" t="s">
        <v>474</v>
      </c>
      <c r="D91" s="96" t="s">
        <v>475</v>
      </c>
      <c r="E91" s="95" t="s">
        <v>12</v>
      </c>
      <c r="F91" s="97">
        <f t="shared" si="1"/>
        <v>0</v>
      </c>
      <c r="G91" s="93"/>
      <c r="H91" s="98"/>
      <c r="J91" s="100"/>
      <c r="K91" s="100"/>
      <c r="L91" s="100"/>
    </row>
    <row r="92" spans="2:12" ht="48" hidden="1">
      <c r="B92" s="94">
        <v>90</v>
      </c>
      <c r="C92" s="95" t="s">
        <v>476</v>
      </c>
      <c r="D92" s="96" t="s">
        <v>477</v>
      </c>
      <c r="E92" s="95" t="s">
        <v>12</v>
      </c>
      <c r="F92" s="97">
        <f t="shared" si="1"/>
        <v>0</v>
      </c>
      <c r="G92" s="93"/>
      <c r="H92" s="98"/>
      <c r="J92" s="100"/>
      <c r="K92" s="100"/>
      <c r="L92" s="100"/>
    </row>
    <row r="93" spans="2:12" ht="48" hidden="1">
      <c r="B93" s="94">
        <v>91</v>
      </c>
      <c r="C93" s="95" t="s">
        <v>478</v>
      </c>
      <c r="D93" s="96" t="s">
        <v>479</v>
      </c>
      <c r="E93" s="95" t="s">
        <v>12</v>
      </c>
      <c r="F93" s="97">
        <f t="shared" si="1"/>
        <v>0</v>
      </c>
      <c r="G93" s="93"/>
      <c r="H93" s="98"/>
      <c r="J93" s="100"/>
      <c r="K93" s="100"/>
      <c r="L93" s="100"/>
    </row>
    <row r="94" spans="2:12" ht="32.1" hidden="1">
      <c r="B94" s="94">
        <v>92</v>
      </c>
      <c r="C94" s="95" t="s">
        <v>480</v>
      </c>
      <c r="D94" s="96" t="s">
        <v>481</v>
      </c>
      <c r="E94" s="95" t="s">
        <v>12</v>
      </c>
      <c r="F94" s="97">
        <f t="shared" si="1"/>
        <v>0</v>
      </c>
      <c r="G94" s="93"/>
      <c r="H94" s="98"/>
      <c r="J94" s="100"/>
      <c r="K94" s="100"/>
      <c r="L94" s="100"/>
    </row>
    <row r="95" spans="2:12" ht="32.1" hidden="1">
      <c r="B95" s="94">
        <v>93</v>
      </c>
      <c r="C95" s="95" t="s">
        <v>482</v>
      </c>
      <c r="D95" s="96" t="s">
        <v>483</v>
      </c>
      <c r="E95" s="95" t="s">
        <v>12</v>
      </c>
      <c r="F95" s="97">
        <f t="shared" si="1"/>
        <v>0</v>
      </c>
      <c r="G95" s="93"/>
      <c r="H95" s="98"/>
      <c r="J95" s="100"/>
      <c r="K95" s="100"/>
      <c r="L95" s="100"/>
    </row>
    <row r="96" spans="2:12" ht="24">
      <c r="B96" s="94">
        <v>94</v>
      </c>
      <c r="C96" s="95" t="s">
        <v>93</v>
      </c>
      <c r="D96" s="96" t="s">
        <v>484</v>
      </c>
      <c r="E96" s="95" t="s">
        <v>12</v>
      </c>
      <c r="F96" s="97">
        <f t="shared" si="1"/>
        <v>55</v>
      </c>
      <c r="G96" s="93"/>
      <c r="H96" s="98"/>
      <c r="J96" s="100">
        <v>4</v>
      </c>
      <c r="K96" s="100">
        <v>50</v>
      </c>
      <c r="L96" s="100">
        <v>1</v>
      </c>
    </row>
    <row r="97" spans="2:12" ht="63.95" hidden="1">
      <c r="B97" s="94">
        <v>95</v>
      </c>
      <c r="C97" s="95" t="s">
        <v>485</v>
      </c>
      <c r="D97" s="96" t="s">
        <v>486</v>
      </c>
      <c r="E97" s="95" t="s">
        <v>12</v>
      </c>
      <c r="F97" s="97">
        <f t="shared" si="1"/>
        <v>0</v>
      </c>
      <c r="G97" s="93"/>
      <c r="H97" s="98"/>
      <c r="J97" s="100"/>
      <c r="K97" s="100"/>
      <c r="L97" s="100"/>
    </row>
    <row r="98" spans="2:12" ht="24" hidden="1">
      <c r="B98" s="94">
        <v>96</v>
      </c>
      <c r="C98" s="95" t="s">
        <v>487</v>
      </c>
      <c r="D98" s="96" t="s">
        <v>488</v>
      </c>
      <c r="E98" s="95" t="s">
        <v>12</v>
      </c>
      <c r="F98" s="97">
        <f t="shared" si="1"/>
        <v>0</v>
      </c>
      <c r="G98" s="93"/>
      <c r="H98" s="98"/>
      <c r="J98" s="100"/>
      <c r="K98" s="100"/>
      <c r="L98" s="100"/>
    </row>
    <row r="99" spans="2:12" ht="24" hidden="1">
      <c r="B99" s="94">
        <v>97</v>
      </c>
      <c r="C99" s="95" t="s">
        <v>489</v>
      </c>
      <c r="D99" s="96" t="s">
        <v>488</v>
      </c>
      <c r="E99" s="95" t="s">
        <v>12</v>
      </c>
      <c r="F99" s="97">
        <f t="shared" si="1"/>
        <v>0</v>
      </c>
      <c r="G99" s="93"/>
      <c r="H99" s="98"/>
      <c r="J99" s="100"/>
      <c r="K99" s="100"/>
      <c r="L99" s="100"/>
    </row>
    <row r="100" spans="2:12" ht="32.1">
      <c r="B100" s="94">
        <v>98</v>
      </c>
      <c r="C100" s="95" t="s">
        <v>95</v>
      </c>
      <c r="D100" s="96" t="s">
        <v>490</v>
      </c>
      <c r="E100" s="95" t="s">
        <v>12</v>
      </c>
      <c r="F100" s="97">
        <f t="shared" si="1"/>
        <v>5</v>
      </c>
      <c r="G100" s="93"/>
      <c r="H100" s="98"/>
      <c r="J100" s="100">
        <v>2</v>
      </c>
      <c r="K100" s="100">
        <v>2</v>
      </c>
      <c r="L100" s="100">
        <v>1</v>
      </c>
    </row>
    <row r="101" spans="2:12" ht="24" hidden="1">
      <c r="B101" s="94">
        <v>99</v>
      </c>
      <c r="C101" s="95" t="s">
        <v>491</v>
      </c>
      <c r="D101" s="96" t="s">
        <v>492</v>
      </c>
      <c r="E101" s="95" t="s">
        <v>12</v>
      </c>
      <c r="F101" s="97">
        <f t="shared" si="1"/>
        <v>0</v>
      </c>
      <c r="G101" s="93"/>
      <c r="H101" s="98"/>
      <c r="J101" s="100"/>
      <c r="K101" s="100"/>
      <c r="L101" s="100"/>
    </row>
    <row r="102" spans="2:12" ht="24" hidden="1">
      <c r="B102" s="94">
        <v>100</v>
      </c>
      <c r="C102" s="95" t="s">
        <v>493</v>
      </c>
      <c r="D102" s="96" t="s">
        <v>494</v>
      </c>
      <c r="E102" s="95" t="s">
        <v>12</v>
      </c>
      <c r="F102" s="97">
        <f t="shared" si="1"/>
        <v>0</v>
      </c>
      <c r="G102" s="93"/>
      <c r="H102" s="98"/>
      <c r="J102" s="100"/>
      <c r="K102" s="100"/>
      <c r="L102" s="100"/>
    </row>
    <row r="103" spans="2:12" ht="24">
      <c r="B103" s="94">
        <v>101</v>
      </c>
      <c r="C103" s="95" t="s">
        <v>97</v>
      </c>
      <c r="D103" s="96" t="s">
        <v>495</v>
      </c>
      <c r="E103" s="95" t="s">
        <v>12</v>
      </c>
      <c r="F103" s="97">
        <f t="shared" si="1"/>
        <v>1</v>
      </c>
      <c r="G103" s="93"/>
      <c r="H103" s="98"/>
      <c r="J103" s="100"/>
      <c r="K103" s="100">
        <v>1</v>
      </c>
      <c r="L103" s="100"/>
    </row>
    <row r="104" spans="2:12" ht="24">
      <c r="B104" s="94">
        <v>102</v>
      </c>
      <c r="C104" s="95" t="s">
        <v>99</v>
      </c>
      <c r="D104" s="96" t="s">
        <v>496</v>
      </c>
      <c r="E104" s="95" t="s">
        <v>12</v>
      </c>
      <c r="F104" s="97">
        <f t="shared" si="1"/>
        <v>1</v>
      </c>
      <c r="G104" s="93"/>
      <c r="H104" s="98"/>
      <c r="J104" s="100"/>
      <c r="K104" s="100">
        <v>1</v>
      </c>
      <c r="L104" s="100"/>
    </row>
    <row r="105" spans="2:12" ht="48" hidden="1">
      <c r="B105" s="94">
        <v>103</v>
      </c>
      <c r="C105" s="95" t="s">
        <v>497</v>
      </c>
      <c r="D105" s="96" t="s">
        <v>498</v>
      </c>
      <c r="E105" s="95" t="s">
        <v>12</v>
      </c>
      <c r="F105" s="97">
        <f t="shared" si="1"/>
        <v>0</v>
      </c>
      <c r="G105" s="93"/>
      <c r="H105" s="98"/>
      <c r="J105" s="100"/>
      <c r="K105" s="100"/>
      <c r="L105" s="100"/>
    </row>
    <row r="106" spans="2:12" ht="15.95" hidden="1">
      <c r="B106" s="94">
        <v>104</v>
      </c>
      <c r="C106" s="95" t="s">
        <v>499</v>
      </c>
      <c r="D106" s="96" t="s">
        <v>500</v>
      </c>
      <c r="E106" s="95" t="s">
        <v>12</v>
      </c>
      <c r="F106" s="97">
        <f t="shared" si="1"/>
        <v>0</v>
      </c>
      <c r="G106" s="93"/>
      <c r="H106" s="98"/>
      <c r="J106" s="100"/>
      <c r="K106" s="100"/>
      <c r="L106" s="100"/>
    </row>
    <row r="107" spans="2:12" ht="15.95" hidden="1">
      <c r="B107" s="94">
        <v>105</v>
      </c>
      <c r="C107" s="95" t="s">
        <v>501</v>
      </c>
      <c r="D107" s="96" t="s">
        <v>502</v>
      </c>
      <c r="E107" s="95" t="s">
        <v>12</v>
      </c>
      <c r="F107" s="97">
        <f t="shared" si="1"/>
        <v>0</v>
      </c>
      <c r="G107" s="93"/>
      <c r="H107" s="98"/>
      <c r="J107" s="100"/>
      <c r="K107" s="100"/>
      <c r="L107" s="100"/>
    </row>
    <row r="108" spans="2:12" ht="32.1">
      <c r="B108" s="94">
        <v>106</v>
      </c>
      <c r="C108" s="95" t="s">
        <v>101</v>
      </c>
      <c r="D108" s="96" t="s">
        <v>503</v>
      </c>
      <c r="E108" s="95" t="s">
        <v>504</v>
      </c>
      <c r="F108" s="97">
        <f t="shared" si="1"/>
        <v>37</v>
      </c>
      <c r="G108" s="93"/>
      <c r="H108" s="98"/>
      <c r="J108" s="100">
        <v>5</v>
      </c>
      <c r="K108" s="100">
        <v>30</v>
      </c>
      <c r="L108" s="100">
        <v>2</v>
      </c>
    </row>
    <row r="109" spans="2:12" ht="32.1" hidden="1">
      <c r="B109" s="94">
        <v>107</v>
      </c>
      <c r="C109" s="95" t="s">
        <v>505</v>
      </c>
      <c r="D109" s="96" t="s">
        <v>506</v>
      </c>
      <c r="E109" s="95" t="s">
        <v>504</v>
      </c>
      <c r="F109" s="97">
        <f t="shared" si="1"/>
        <v>0</v>
      </c>
      <c r="G109" s="93"/>
      <c r="H109" s="98"/>
      <c r="J109" s="100"/>
      <c r="K109" s="100"/>
      <c r="L109" s="100"/>
    </row>
    <row r="110" spans="2:12" ht="32.1">
      <c r="B110" s="94">
        <v>108</v>
      </c>
      <c r="C110" s="95" t="s">
        <v>103</v>
      </c>
      <c r="D110" s="96" t="s">
        <v>507</v>
      </c>
      <c r="E110" s="95" t="s">
        <v>504</v>
      </c>
      <c r="F110" s="97">
        <f t="shared" si="1"/>
        <v>37</v>
      </c>
      <c r="G110" s="93"/>
      <c r="H110" s="98"/>
      <c r="J110" s="100">
        <v>5</v>
      </c>
      <c r="K110" s="100">
        <v>30</v>
      </c>
      <c r="L110" s="100">
        <v>2</v>
      </c>
    </row>
    <row r="111" spans="2:12" ht="39.950000000000003">
      <c r="B111" s="94">
        <v>109</v>
      </c>
      <c r="C111" s="95" t="s">
        <v>105</v>
      </c>
      <c r="D111" s="96" t="s">
        <v>508</v>
      </c>
      <c r="E111" s="95" t="s">
        <v>504</v>
      </c>
      <c r="F111" s="97">
        <f t="shared" si="1"/>
        <v>30</v>
      </c>
      <c r="G111" s="93"/>
      <c r="H111" s="98"/>
      <c r="J111" s="100"/>
      <c r="K111" s="100">
        <v>30</v>
      </c>
      <c r="L111" s="100"/>
    </row>
    <row r="112" spans="2:12" ht="32.1" hidden="1">
      <c r="B112" s="94">
        <v>110</v>
      </c>
      <c r="C112" s="95" t="s">
        <v>509</v>
      </c>
      <c r="D112" s="96" t="s">
        <v>510</v>
      </c>
      <c r="E112" s="95" t="s">
        <v>504</v>
      </c>
      <c r="F112" s="97">
        <f t="shared" si="1"/>
        <v>0</v>
      </c>
      <c r="G112" s="93"/>
      <c r="H112" s="98"/>
      <c r="J112" s="100"/>
      <c r="K112" s="100"/>
      <c r="L112" s="100"/>
    </row>
    <row r="113" spans="2:12" ht="32.1" hidden="1">
      <c r="B113" s="94">
        <v>111</v>
      </c>
      <c r="C113" s="95" t="s">
        <v>511</v>
      </c>
      <c r="D113" s="96" t="s">
        <v>512</v>
      </c>
      <c r="E113" s="95" t="s">
        <v>504</v>
      </c>
      <c r="F113" s="97">
        <f t="shared" si="1"/>
        <v>0</v>
      </c>
      <c r="G113" s="93"/>
      <c r="H113" s="98"/>
      <c r="J113" s="100"/>
      <c r="K113" s="100"/>
      <c r="L113" s="100"/>
    </row>
    <row r="114" spans="2:12" ht="32.1">
      <c r="B114" s="94">
        <v>112</v>
      </c>
      <c r="C114" s="95" t="s">
        <v>107</v>
      </c>
      <c r="D114" s="96" t="s">
        <v>513</v>
      </c>
      <c r="E114" s="95" t="s">
        <v>504</v>
      </c>
      <c r="F114" s="97">
        <f t="shared" si="1"/>
        <v>32</v>
      </c>
      <c r="G114" s="93"/>
      <c r="H114" s="98"/>
      <c r="J114" s="100">
        <v>5</v>
      </c>
      <c r="K114" s="100">
        <v>25</v>
      </c>
      <c r="L114" s="100">
        <v>2</v>
      </c>
    </row>
    <row r="115" spans="2:12" ht="32.1">
      <c r="B115" s="94">
        <v>113</v>
      </c>
      <c r="C115" s="95" t="s">
        <v>109</v>
      </c>
      <c r="D115" s="96" t="s">
        <v>514</v>
      </c>
      <c r="E115" s="95" t="s">
        <v>504</v>
      </c>
      <c r="F115" s="97">
        <f t="shared" si="1"/>
        <v>50</v>
      </c>
      <c r="G115" s="93"/>
      <c r="H115" s="98"/>
      <c r="J115" s="100"/>
      <c r="K115" s="100">
        <v>50</v>
      </c>
      <c r="L115" s="100"/>
    </row>
    <row r="116" spans="2:12" ht="32.1">
      <c r="B116" s="94">
        <v>114</v>
      </c>
      <c r="C116" s="95" t="s">
        <v>111</v>
      </c>
      <c r="D116" s="96" t="s">
        <v>515</v>
      </c>
      <c r="E116" s="95" t="s">
        <v>504</v>
      </c>
      <c r="F116" s="97">
        <f t="shared" si="1"/>
        <v>15</v>
      </c>
      <c r="G116" s="93"/>
      <c r="H116" s="98"/>
      <c r="J116" s="100"/>
      <c r="K116" s="100">
        <v>15</v>
      </c>
      <c r="L116" s="100"/>
    </row>
    <row r="117" spans="2:12" ht="39.950000000000003">
      <c r="B117" s="94">
        <v>115</v>
      </c>
      <c r="C117" s="95" t="s">
        <v>113</v>
      </c>
      <c r="D117" s="96" t="s">
        <v>516</v>
      </c>
      <c r="E117" s="95" t="s">
        <v>504</v>
      </c>
      <c r="F117" s="97">
        <f t="shared" si="1"/>
        <v>15</v>
      </c>
      <c r="G117" s="93"/>
      <c r="H117" s="98"/>
      <c r="J117" s="100"/>
      <c r="K117" s="100">
        <v>15</v>
      </c>
      <c r="L117" s="100"/>
    </row>
    <row r="118" spans="2:12" ht="39.950000000000003" hidden="1">
      <c r="B118" s="94">
        <v>116</v>
      </c>
      <c r="C118" s="95" t="s">
        <v>517</v>
      </c>
      <c r="D118" s="96" t="s">
        <v>518</v>
      </c>
      <c r="E118" s="95" t="s">
        <v>504</v>
      </c>
      <c r="F118" s="97">
        <f t="shared" si="1"/>
        <v>0</v>
      </c>
      <c r="G118" s="93"/>
      <c r="H118" s="98"/>
      <c r="J118" s="100"/>
      <c r="K118" s="100"/>
      <c r="L118" s="100"/>
    </row>
    <row r="119" spans="2:12" ht="39.950000000000003" hidden="1">
      <c r="B119" s="94">
        <v>117</v>
      </c>
      <c r="C119" s="95" t="s">
        <v>519</v>
      </c>
      <c r="D119" s="96" t="s">
        <v>520</v>
      </c>
      <c r="E119" s="95" t="s">
        <v>504</v>
      </c>
      <c r="F119" s="97">
        <f t="shared" si="1"/>
        <v>0</v>
      </c>
      <c r="G119" s="93"/>
      <c r="H119" s="98"/>
      <c r="J119" s="100"/>
      <c r="K119" s="100"/>
      <c r="L119" s="100"/>
    </row>
    <row r="120" spans="2:12" ht="32.1">
      <c r="B120" s="94">
        <v>118</v>
      </c>
      <c r="C120" s="95" t="s">
        <v>115</v>
      </c>
      <c r="D120" s="96" t="s">
        <v>521</v>
      </c>
      <c r="E120" s="95" t="s">
        <v>504</v>
      </c>
      <c r="F120" s="97">
        <f t="shared" si="1"/>
        <v>37</v>
      </c>
      <c r="G120" s="93"/>
      <c r="H120" s="98"/>
      <c r="J120" s="100">
        <v>5</v>
      </c>
      <c r="K120" s="100">
        <v>30</v>
      </c>
      <c r="L120" s="100">
        <v>2</v>
      </c>
    </row>
    <row r="121" spans="2:12" ht="32.1">
      <c r="B121" s="94">
        <v>119</v>
      </c>
      <c r="C121" s="95" t="s">
        <v>117</v>
      </c>
      <c r="D121" s="96" t="s">
        <v>522</v>
      </c>
      <c r="E121" s="95" t="s">
        <v>504</v>
      </c>
      <c r="F121" s="97">
        <f t="shared" si="1"/>
        <v>37</v>
      </c>
      <c r="G121" s="93"/>
      <c r="H121" s="98"/>
      <c r="J121" s="100">
        <v>5</v>
      </c>
      <c r="K121" s="100">
        <v>30</v>
      </c>
      <c r="L121" s="100">
        <v>2</v>
      </c>
    </row>
    <row r="122" spans="2:12" ht="32.1">
      <c r="B122" s="94">
        <v>120</v>
      </c>
      <c r="C122" s="95" t="s">
        <v>119</v>
      </c>
      <c r="D122" s="96" t="s">
        <v>523</v>
      </c>
      <c r="E122" s="95" t="s">
        <v>504</v>
      </c>
      <c r="F122" s="97">
        <f t="shared" si="1"/>
        <v>37</v>
      </c>
      <c r="G122" s="93"/>
      <c r="H122" s="98"/>
      <c r="J122" s="100">
        <v>5</v>
      </c>
      <c r="K122" s="100">
        <v>30</v>
      </c>
      <c r="L122" s="100">
        <v>2</v>
      </c>
    </row>
    <row r="123" spans="2:12" ht="39.950000000000003">
      <c r="B123" s="94">
        <v>121</v>
      </c>
      <c r="C123" s="95" t="s">
        <v>121</v>
      </c>
      <c r="D123" s="96" t="s">
        <v>524</v>
      </c>
      <c r="E123" s="95" t="s">
        <v>504</v>
      </c>
      <c r="F123" s="97">
        <f t="shared" si="1"/>
        <v>15</v>
      </c>
      <c r="G123" s="93"/>
      <c r="H123" s="98"/>
      <c r="J123" s="100"/>
      <c r="K123" s="100">
        <v>15</v>
      </c>
      <c r="L123" s="100"/>
    </row>
    <row r="124" spans="2:12" ht="39.950000000000003" hidden="1">
      <c r="B124" s="94">
        <v>122</v>
      </c>
      <c r="C124" s="95" t="s">
        <v>525</v>
      </c>
      <c r="D124" s="96" t="s">
        <v>526</v>
      </c>
      <c r="E124" s="95" t="s">
        <v>504</v>
      </c>
      <c r="F124" s="97">
        <f t="shared" si="1"/>
        <v>0</v>
      </c>
      <c r="G124" s="93"/>
      <c r="H124" s="98"/>
      <c r="J124" s="100"/>
      <c r="K124" s="100"/>
      <c r="L124" s="100"/>
    </row>
    <row r="125" spans="2:12" ht="39.950000000000003" hidden="1">
      <c r="B125" s="94">
        <v>123</v>
      </c>
      <c r="C125" s="95" t="s">
        <v>527</v>
      </c>
      <c r="D125" s="96" t="s">
        <v>528</v>
      </c>
      <c r="E125" s="95" t="s">
        <v>504</v>
      </c>
      <c r="F125" s="97">
        <f t="shared" si="1"/>
        <v>0</v>
      </c>
      <c r="G125" s="93"/>
      <c r="H125" s="98"/>
      <c r="J125" s="100"/>
      <c r="K125" s="100"/>
      <c r="L125" s="100"/>
    </row>
    <row r="126" spans="2:12" ht="32.1">
      <c r="B126" s="94">
        <v>124</v>
      </c>
      <c r="C126" s="95" t="s">
        <v>123</v>
      </c>
      <c r="D126" s="96" t="s">
        <v>529</v>
      </c>
      <c r="E126" s="95" t="s">
        <v>504</v>
      </c>
      <c r="F126" s="97">
        <f t="shared" si="1"/>
        <v>15</v>
      </c>
      <c r="G126" s="93"/>
      <c r="H126" s="98"/>
      <c r="J126" s="100"/>
      <c r="K126" s="100">
        <v>15</v>
      </c>
      <c r="L126" s="100"/>
    </row>
    <row r="127" spans="2:12" ht="32.1">
      <c r="B127" s="94">
        <v>125</v>
      </c>
      <c r="C127" s="95" t="s">
        <v>125</v>
      </c>
      <c r="D127" s="96" t="s">
        <v>530</v>
      </c>
      <c r="E127" s="95" t="s">
        <v>504</v>
      </c>
      <c r="F127" s="97">
        <f t="shared" si="1"/>
        <v>15</v>
      </c>
      <c r="G127" s="93"/>
      <c r="H127" s="98"/>
      <c r="J127" s="100"/>
      <c r="K127" s="100">
        <v>15</v>
      </c>
      <c r="L127" s="100"/>
    </row>
    <row r="128" spans="2:12" ht="32.1">
      <c r="B128" s="94">
        <v>126</v>
      </c>
      <c r="C128" s="95" t="s">
        <v>127</v>
      </c>
      <c r="D128" s="96" t="s">
        <v>531</v>
      </c>
      <c r="E128" s="95" t="s">
        <v>504</v>
      </c>
      <c r="F128" s="97">
        <f t="shared" si="1"/>
        <v>15</v>
      </c>
      <c r="G128" s="93"/>
      <c r="H128" s="98"/>
      <c r="J128" s="100"/>
      <c r="K128" s="100">
        <v>15</v>
      </c>
      <c r="L128" s="100"/>
    </row>
    <row r="129" spans="2:12" ht="39.950000000000003">
      <c r="B129" s="94">
        <v>127</v>
      </c>
      <c r="C129" s="95" t="s">
        <v>129</v>
      </c>
      <c r="D129" s="96" t="s">
        <v>532</v>
      </c>
      <c r="E129" s="95" t="s">
        <v>504</v>
      </c>
      <c r="F129" s="97">
        <f t="shared" si="1"/>
        <v>50</v>
      </c>
      <c r="G129" s="93"/>
      <c r="H129" s="98"/>
      <c r="J129" s="100"/>
      <c r="K129" s="100">
        <v>50</v>
      </c>
      <c r="L129" s="100"/>
    </row>
    <row r="130" spans="2:12" ht="39.950000000000003" hidden="1">
      <c r="B130" s="94">
        <v>128</v>
      </c>
      <c r="C130" s="95" t="s">
        <v>533</v>
      </c>
      <c r="D130" s="96" t="s">
        <v>534</v>
      </c>
      <c r="E130" s="95" t="s">
        <v>504</v>
      </c>
      <c r="F130" s="97">
        <f t="shared" si="1"/>
        <v>0</v>
      </c>
      <c r="G130" s="93"/>
      <c r="H130" s="98"/>
      <c r="J130" s="100"/>
      <c r="K130" s="100"/>
      <c r="L130" s="100"/>
    </row>
    <row r="131" spans="2:12" ht="39.950000000000003" hidden="1">
      <c r="B131" s="94">
        <v>129</v>
      </c>
      <c r="C131" s="95" t="s">
        <v>535</v>
      </c>
      <c r="D131" s="96" t="s">
        <v>536</v>
      </c>
      <c r="E131" s="95" t="s">
        <v>504</v>
      </c>
      <c r="F131" s="97">
        <f t="shared" ref="F131:F194" si="2">SUM(J131:L131)</f>
        <v>0</v>
      </c>
      <c r="G131" s="93"/>
      <c r="H131" s="98"/>
      <c r="J131" s="100"/>
      <c r="K131" s="100"/>
      <c r="L131" s="100"/>
    </row>
    <row r="132" spans="2:12" ht="39.950000000000003">
      <c r="B132" s="94">
        <v>130</v>
      </c>
      <c r="C132" s="95" t="s">
        <v>131</v>
      </c>
      <c r="D132" s="96" t="s">
        <v>537</v>
      </c>
      <c r="E132" s="95" t="s">
        <v>538</v>
      </c>
      <c r="F132" s="97">
        <f t="shared" si="2"/>
        <v>4</v>
      </c>
      <c r="G132" s="93"/>
      <c r="H132" s="98"/>
      <c r="J132" s="100">
        <v>3</v>
      </c>
      <c r="K132" s="100"/>
      <c r="L132" s="100">
        <v>1</v>
      </c>
    </row>
    <row r="133" spans="2:12" ht="39.950000000000003" hidden="1">
      <c r="B133" s="94">
        <v>131</v>
      </c>
      <c r="C133" s="95" t="s">
        <v>539</v>
      </c>
      <c r="D133" s="96" t="s">
        <v>540</v>
      </c>
      <c r="E133" s="95" t="s">
        <v>538</v>
      </c>
      <c r="F133" s="97">
        <f t="shared" si="2"/>
        <v>0</v>
      </c>
      <c r="G133" s="93"/>
      <c r="H133" s="98"/>
      <c r="J133" s="100"/>
      <c r="K133" s="100"/>
      <c r="L133" s="100"/>
    </row>
    <row r="134" spans="2:12" ht="39.950000000000003">
      <c r="B134" s="94">
        <v>132</v>
      </c>
      <c r="C134" s="95" t="s">
        <v>133</v>
      </c>
      <c r="D134" s="96" t="s">
        <v>541</v>
      </c>
      <c r="E134" s="95" t="s">
        <v>538</v>
      </c>
      <c r="F134" s="97">
        <f t="shared" si="2"/>
        <v>5</v>
      </c>
      <c r="G134" s="93"/>
      <c r="H134" s="98"/>
      <c r="J134" s="100">
        <v>3</v>
      </c>
      <c r="K134" s="100"/>
      <c r="L134" s="100">
        <v>2</v>
      </c>
    </row>
    <row r="135" spans="2:12" ht="39.950000000000003" hidden="1">
      <c r="B135" s="94">
        <v>133</v>
      </c>
      <c r="C135" s="95" t="s">
        <v>542</v>
      </c>
      <c r="D135" s="96" t="s">
        <v>543</v>
      </c>
      <c r="E135" s="95" t="s">
        <v>538</v>
      </c>
      <c r="F135" s="97">
        <f t="shared" si="2"/>
        <v>0</v>
      </c>
      <c r="G135" s="93"/>
      <c r="H135" s="98"/>
      <c r="J135" s="100"/>
      <c r="K135" s="100"/>
      <c r="L135" s="100"/>
    </row>
    <row r="136" spans="2:12" ht="39.950000000000003">
      <c r="B136" s="94">
        <v>134</v>
      </c>
      <c r="C136" s="95" t="s">
        <v>135</v>
      </c>
      <c r="D136" s="96" t="s">
        <v>544</v>
      </c>
      <c r="E136" s="95" t="s">
        <v>538</v>
      </c>
      <c r="F136" s="97">
        <f t="shared" si="2"/>
        <v>35</v>
      </c>
      <c r="G136" s="93"/>
      <c r="H136" s="98"/>
      <c r="J136" s="100"/>
      <c r="K136" s="100">
        <v>35</v>
      </c>
      <c r="L136" s="100"/>
    </row>
    <row r="137" spans="2:12" ht="24" hidden="1">
      <c r="B137" s="94">
        <v>135</v>
      </c>
      <c r="C137" s="95" t="s">
        <v>545</v>
      </c>
      <c r="D137" s="96" t="s">
        <v>546</v>
      </c>
      <c r="E137" s="95" t="s">
        <v>547</v>
      </c>
      <c r="F137" s="97">
        <f t="shared" si="2"/>
        <v>0</v>
      </c>
      <c r="G137" s="93"/>
      <c r="H137" s="98"/>
      <c r="J137" s="100"/>
      <c r="K137" s="100"/>
      <c r="L137" s="100"/>
    </row>
    <row r="138" spans="2:12" ht="15.95" hidden="1">
      <c r="B138" s="94">
        <v>136</v>
      </c>
      <c r="C138" s="95" t="s">
        <v>548</v>
      </c>
      <c r="D138" s="96" t="s">
        <v>549</v>
      </c>
      <c r="E138" s="95" t="s">
        <v>538</v>
      </c>
      <c r="F138" s="97">
        <f t="shared" si="2"/>
        <v>0</v>
      </c>
      <c r="G138" s="93"/>
      <c r="H138" s="98"/>
      <c r="J138" s="100"/>
      <c r="K138" s="100"/>
      <c r="L138" s="100"/>
    </row>
    <row r="139" spans="2:12" ht="32.1" hidden="1">
      <c r="B139" s="94">
        <v>137</v>
      </c>
      <c r="C139" s="95" t="s">
        <v>550</v>
      </c>
      <c r="D139" s="96" t="s">
        <v>551</v>
      </c>
      <c r="E139" s="95" t="s">
        <v>538</v>
      </c>
      <c r="F139" s="97">
        <f t="shared" si="2"/>
        <v>0</v>
      </c>
      <c r="G139" s="93"/>
      <c r="H139" s="98"/>
      <c r="J139" s="100"/>
      <c r="K139" s="100"/>
      <c r="L139" s="100"/>
    </row>
    <row r="140" spans="2:12" ht="15.95" hidden="1">
      <c r="B140" s="94">
        <v>138</v>
      </c>
      <c r="C140" s="95" t="s">
        <v>552</v>
      </c>
      <c r="D140" s="96" t="s">
        <v>553</v>
      </c>
      <c r="E140" s="95" t="s">
        <v>538</v>
      </c>
      <c r="F140" s="97">
        <f t="shared" si="2"/>
        <v>0</v>
      </c>
      <c r="G140" s="93"/>
      <c r="H140" s="98"/>
      <c r="J140" s="100"/>
      <c r="K140" s="100"/>
      <c r="L140" s="100"/>
    </row>
    <row r="141" spans="2:12" ht="24" hidden="1">
      <c r="B141" s="94">
        <v>139</v>
      </c>
      <c r="C141" s="95" t="s">
        <v>554</v>
      </c>
      <c r="D141" s="96" t="s">
        <v>555</v>
      </c>
      <c r="E141" s="95" t="s">
        <v>556</v>
      </c>
      <c r="F141" s="97">
        <f t="shared" si="2"/>
        <v>0</v>
      </c>
      <c r="G141" s="93"/>
      <c r="H141" s="98"/>
      <c r="J141" s="100"/>
      <c r="K141" s="100"/>
      <c r="L141" s="100"/>
    </row>
    <row r="142" spans="2:12" ht="32.1">
      <c r="B142" s="94">
        <v>140</v>
      </c>
      <c r="C142" s="95" t="s">
        <v>557</v>
      </c>
      <c r="D142" s="96" t="s">
        <v>558</v>
      </c>
      <c r="E142" s="95" t="s">
        <v>556</v>
      </c>
      <c r="F142" s="97">
        <f t="shared" si="2"/>
        <v>5</v>
      </c>
      <c r="G142" s="93"/>
      <c r="H142" s="98"/>
      <c r="J142" s="100"/>
      <c r="K142" s="100">
        <v>5</v>
      </c>
      <c r="L142" s="100"/>
    </row>
    <row r="143" spans="2:12" ht="24" hidden="1">
      <c r="B143" s="94">
        <v>141</v>
      </c>
      <c r="C143" s="95" t="s">
        <v>559</v>
      </c>
      <c r="D143" s="96" t="s">
        <v>560</v>
      </c>
      <c r="E143" s="95" t="s">
        <v>561</v>
      </c>
      <c r="F143" s="97">
        <f t="shared" si="2"/>
        <v>0</v>
      </c>
      <c r="G143" s="93"/>
      <c r="H143" s="98"/>
      <c r="J143" s="100"/>
      <c r="K143" s="100"/>
      <c r="L143" s="100"/>
    </row>
    <row r="144" spans="2:12" ht="24">
      <c r="B144" s="94">
        <v>142</v>
      </c>
      <c r="C144" s="95" t="s">
        <v>562</v>
      </c>
      <c r="D144" s="96" t="s">
        <v>563</v>
      </c>
      <c r="E144" s="95" t="s">
        <v>561</v>
      </c>
      <c r="F144" s="97">
        <f t="shared" si="2"/>
        <v>77</v>
      </c>
      <c r="G144" s="93"/>
      <c r="H144" s="98"/>
      <c r="J144" s="100">
        <v>40</v>
      </c>
      <c r="K144" s="100">
        <v>35</v>
      </c>
      <c r="L144" s="100">
        <v>2</v>
      </c>
    </row>
    <row r="145" spans="2:12" ht="24" hidden="1">
      <c r="B145" s="94">
        <v>143</v>
      </c>
      <c r="C145" s="95" t="s">
        <v>564</v>
      </c>
      <c r="D145" s="96" t="s">
        <v>565</v>
      </c>
      <c r="E145" s="95" t="s">
        <v>561</v>
      </c>
      <c r="F145" s="97">
        <f t="shared" si="2"/>
        <v>0</v>
      </c>
      <c r="G145" s="93"/>
      <c r="H145" s="98"/>
      <c r="J145" s="100"/>
      <c r="K145" s="100"/>
      <c r="L145" s="100"/>
    </row>
    <row r="146" spans="2:12" ht="24" hidden="1">
      <c r="B146" s="94">
        <v>144</v>
      </c>
      <c r="C146" s="95" t="s">
        <v>139</v>
      </c>
      <c r="D146" s="96" t="s">
        <v>566</v>
      </c>
      <c r="E146" s="95" t="s">
        <v>561</v>
      </c>
      <c r="F146" s="97">
        <f t="shared" si="2"/>
        <v>0</v>
      </c>
      <c r="G146" s="93"/>
      <c r="H146" s="98"/>
      <c r="J146" s="100"/>
      <c r="K146" s="100"/>
      <c r="L146" s="100"/>
    </row>
    <row r="147" spans="2:12" ht="24" hidden="1">
      <c r="B147" s="94">
        <v>145</v>
      </c>
      <c r="C147" s="95" t="s">
        <v>567</v>
      </c>
      <c r="D147" s="96" t="s">
        <v>568</v>
      </c>
      <c r="E147" s="95" t="s">
        <v>561</v>
      </c>
      <c r="F147" s="97">
        <f t="shared" si="2"/>
        <v>0</v>
      </c>
      <c r="G147" s="93"/>
      <c r="H147" s="98"/>
      <c r="J147" s="100"/>
      <c r="K147" s="100"/>
      <c r="L147" s="100"/>
    </row>
    <row r="148" spans="2:12" ht="24">
      <c r="B148" s="94">
        <v>146</v>
      </c>
      <c r="C148" s="95" t="s">
        <v>141</v>
      </c>
      <c r="D148" s="96" t="s">
        <v>569</v>
      </c>
      <c r="E148" s="95" t="s">
        <v>561</v>
      </c>
      <c r="F148" s="97">
        <f t="shared" si="2"/>
        <v>25</v>
      </c>
      <c r="G148" s="93"/>
      <c r="H148" s="98"/>
      <c r="J148" s="100"/>
      <c r="K148" s="100">
        <v>25</v>
      </c>
      <c r="L148" s="100"/>
    </row>
    <row r="149" spans="2:12" ht="24" hidden="1">
      <c r="B149" s="94">
        <v>147</v>
      </c>
      <c r="C149" s="95" t="s">
        <v>570</v>
      </c>
      <c r="D149" s="96" t="s">
        <v>571</v>
      </c>
      <c r="E149" s="95" t="s">
        <v>561</v>
      </c>
      <c r="F149" s="97">
        <f t="shared" si="2"/>
        <v>0</v>
      </c>
      <c r="G149" s="93"/>
      <c r="H149" s="98"/>
      <c r="J149" s="100"/>
      <c r="K149" s="100"/>
      <c r="L149" s="100"/>
    </row>
    <row r="150" spans="2:12" ht="32.1" hidden="1">
      <c r="B150" s="94">
        <v>148</v>
      </c>
      <c r="C150" s="95" t="s">
        <v>143</v>
      </c>
      <c r="D150" s="96" t="s">
        <v>572</v>
      </c>
      <c r="E150" s="95" t="s">
        <v>561</v>
      </c>
      <c r="F150" s="97">
        <f t="shared" si="2"/>
        <v>0</v>
      </c>
      <c r="G150" s="93"/>
      <c r="H150" s="98"/>
      <c r="J150" s="100"/>
      <c r="K150" s="100"/>
      <c r="L150" s="100"/>
    </row>
    <row r="151" spans="2:12" ht="32.1">
      <c r="B151" s="94">
        <v>149</v>
      </c>
      <c r="C151" s="95" t="s">
        <v>573</v>
      </c>
      <c r="D151" s="96" t="s">
        <v>574</v>
      </c>
      <c r="E151" s="95" t="s">
        <v>561</v>
      </c>
      <c r="F151" s="97">
        <f t="shared" si="2"/>
        <v>26</v>
      </c>
      <c r="G151" s="93"/>
      <c r="H151" s="98"/>
      <c r="J151" s="100">
        <v>4</v>
      </c>
      <c r="K151" s="100">
        <v>20</v>
      </c>
      <c r="L151" s="100">
        <v>2</v>
      </c>
    </row>
    <row r="152" spans="2:12" ht="24">
      <c r="B152" s="94">
        <v>150</v>
      </c>
      <c r="C152" s="95" t="s">
        <v>145</v>
      </c>
      <c r="D152" s="96" t="s">
        <v>575</v>
      </c>
      <c r="E152" s="95" t="s">
        <v>12</v>
      </c>
      <c r="F152" s="97">
        <f t="shared" si="2"/>
        <v>5</v>
      </c>
      <c r="G152" s="93"/>
      <c r="H152" s="98"/>
      <c r="J152" s="100">
        <v>5</v>
      </c>
      <c r="K152" s="100"/>
      <c r="L152" s="100"/>
    </row>
    <row r="153" spans="2:12" ht="24" hidden="1">
      <c r="B153" s="94">
        <v>151</v>
      </c>
      <c r="C153" s="95" t="s">
        <v>576</v>
      </c>
      <c r="D153" s="96" t="s">
        <v>577</v>
      </c>
      <c r="E153" s="95" t="s">
        <v>12</v>
      </c>
      <c r="F153" s="97">
        <f t="shared" si="2"/>
        <v>0</v>
      </c>
      <c r="G153" s="93"/>
      <c r="H153" s="98"/>
      <c r="J153" s="100"/>
      <c r="K153" s="100"/>
      <c r="L153" s="100"/>
    </row>
    <row r="154" spans="2:12" ht="39.950000000000003" hidden="1">
      <c r="B154" s="94">
        <v>152</v>
      </c>
      <c r="C154" s="95" t="s">
        <v>578</v>
      </c>
      <c r="D154" s="96" t="s">
        <v>579</v>
      </c>
      <c r="E154" s="95" t="s">
        <v>12</v>
      </c>
      <c r="F154" s="97">
        <f t="shared" si="2"/>
        <v>0</v>
      </c>
      <c r="G154" s="93"/>
      <c r="H154" s="98"/>
      <c r="J154" s="100"/>
      <c r="K154" s="100"/>
      <c r="L154" s="100"/>
    </row>
    <row r="155" spans="2:12" ht="39.950000000000003" hidden="1">
      <c r="B155" s="94">
        <v>153</v>
      </c>
      <c r="C155" s="95" t="s">
        <v>580</v>
      </c>
      <c r="D155" s="96" t="s">
        <v>581</v>
      </c>
      <c r="E155" s="95" t="s">
        <v>12</v>
      </c>
      <c r="F155" s="97">
        <f t="shared" si="2"/>
        <v>0</v>
      </c>
      <c r="G155" s="93"/>
      <c r="H155" s="98"/>
      <c r="J155" s="100"/>
      <c r="K155" s="100"/>
      <c r="L155" s="100"/>
    </row>
    <row r="156" spans="2:12" ht="15.95" hidden="1">
      <c r="B156" s="94">
        <v>154</v>
      </c>
      <c r="C156" s="95" t="s">
        <v>582</v>
      </c>
      <c r="D156" s="96" t="s">
        <v>583</v>
      </c>
      <c r="E156" s="95" t="s">
        <v>556</v>
      </c>
      <c r="F156" s="97">
        <f t="shared" si="2"/>
        <v>0</v>
      </c>
      <c r="G156" s="93"/>
      <c r="H156" s="98"/>
      <c r="J156" s="100"/>
      <c r="K156" s="100"/>
      <c r="L156" s="100"/>
    </row>
    <row r="157" spans="2:12" ht="15.95">
      <c r="B157" s="94">
        <v>155</v>
      </c>
      <c r="C157" s="95" t="s">
        <v>147</v>
      </c>
      <c r="D157" s="96" t="s">
        <v>584</v>
      </c>
      <c r="E157" s="95" t="s">
        <v>585</v>
      </c>
      <c r="F157" s="97">
        <f t="shared" si="2"/>
        <v>26</v>
      </c>
      <c r="G157" s="93"/>
      <c r="H157" s="98"/>
      <c r="J157" s="100">
        <v>15</v>
      </c>
      <c r="K157" s="100">
        <v>10</v>
      </c>
      <c r="L157" s="100">
        <v>1</v>
      </c>
    </row>
    <row r="158" spans="2:12" ht="15.95" hidden="1">
      <c r="B158" s="94">
        <v>156</v>
      </c>
      <c r="C158" s="95" t="s">
        <v>586</v>
      </c>
      <c r="D158" s="96" t="s">
        <v>587</v>
      </c>
      <c r="E158" s="95" t="s">
        <v>588</v>
      </c>
      <c r="F158" s="97">
        <f t="shared" si="2"/>
        <v>0</v>
      </c>
      <c r="G158" s="93"/>
      <c r="H158" s="98"/>
      <c r="J158" s="100"/>
      <c r="K158" s="100"/>
      <c r="L158" s="100"/>
    </row>
    <row r="159" spans="2:12" ht="15.95">
      <c r="B159" s="94">
        <v>157</v>
      </c>
      <c r="C159" s="95" t="s">
        <v>149</v>
      </c>
      <c r="D159" s="96" t="s">
        <v>589</v>
      </c>
      <c r="E159" s="95" t="s">
        <v>590</v>
      </c>
      <c r="F159" s="97">
        <f t="shared" si="2"/>
        <v>8</v>
      </c>
      <c r="G159" s="93"/>
      <c r="H159" s="98"/>
      <c r="J159" s="100">
        <v>5</v>
      </c>
      <c r="K159" s="100">
        <v>2</v>
      </c>
      <c r="L159" s="100">
        <v>1</v>
      </c>
    </row>
    <row r="160" spans="2:12" ht="48" hidden="1">
      <c r="B160" s="94">
        <v>158</v>
      </c>
      <c r="C160" s="95" t="s">
        <v>591</v>
      </c>
      <c r="D160" s="96" t="s">
        <v>592</v>
      </c>
      <c r="E160" s="95" t="s">
        <v>585</v>
      </c>
      <c r="F160" s="97">
        <f t="shared" si="2"/>
        <v>0</v>
      </c>
      <c r="G160" s="93"/>
      <c r="H160" s="98"/>
      <c r="J160" s="100"/>
      <c r="K160" s="100"/>
      <c r="L160" s="100"/>
    </row>
    <row r="161" spans="2:12" ht="24">
      <c r="B161" s="94">
        <v>159</v>
      </c>
      <c r="C161" s="95" t="s">
        <v>151</v>
      </c>
      <c r="D161" s="96" t="s">
        <v>593</v>
      </c>
      <c r="E161" s="95" t="s">
        <v>594</v>
      </c>
      <c r="F161" s="97">
        <f t="shared" si="2"/>
        <v>5</v>
      </c>
      <c r="G161" s="93"/>
      <c r="H161" s="98"/>
      <c r="J161" s="100">
        <v>2</v>
      </c>
      <c r="K161" s="100">
        <v>2</v>
      </c>
      <c r="L161" s="100">
        <v>1</v>
      </c>
    </row>
    <row r="162" spans="2:12" ht="63.95">
      <c r="B162" s="94">
        <v>160</v>
      </c>
      <c r="C162" s="95" t="s">
        <v>153</v>
      </c>
      <c r="D162" s="96" t="s">
        <v>595</v>
      </c>
      <c r="E162" s="95" t="s">
        <v>596</v>
      </c>
      <c r="F162" s="97">
        <f t="shared" si="2"/>
        <v>9</v>
      </c>
      <c r="G162" s="93"/>
      <c r="H162" s="98"/>
      <c r="J162" s="100">
        <v>5</v>
      </c>
      <c r="K162" s="100">
        <v>3</v>
      </c>
      <c r="L162" s="100">
        <v>1</v>
      </c>
    </row>
    <row r="163" spans="2:12" ht="39.950000000000003">
      <c r="B163" s="94">
        <v>161</v>
      </c>
      <c r="C163" s="95" t="s">
        <v>597</v>
      </c>
      <c r="D163" s="96" t="s">
        <v>598</v>
      </c>
      <c r="E163" s="95" t="s">
        <v>12</v>
      </c>
      <c r="F163" s="97">
        <f t="shared" si="2"/>
        <v>1</v>
      </c>
      <c r="G163" s="93"/>
      <c r="H163" s="98"/>
      <c r="J163" s="100"/>
      <c r="K163" s="100"/>
      <c r="L163" s="100">
        <v>1</v>
      </c>
    </row>
    <row r="164" spans="2:12" ht="39.950000000000003" hidden="1">
      <c r="B164" s="94">
        <v>162</v>
      </c>
      <c r="C164" s="95" t="s">
        <v>599</v>
      </c>
      <c r="D164" s="96" t="s">
        <v>600</v>
      </c>
      <c r="E164" s="95" t="s">
        <v>12</v>
      </c>
      <c r="F164" s="97">
        <f t="shared" si="2"/>
        <v>0</v>
      </c>
      <c r="G164" s="93"/>
      <c r="H164" s="98"/>
      <c r="J164" s="100"/>
      <c r="K164" s="100"/>
      <c r="L164" s="100"/>
    </row>
    <row r="165" spans="2:12" ht="39.950000000000003">
      <c r="B165" s="94">
        <v>163</v>
      </c>
      <c r="C165" s="95" t="s">
        <v>155</v>
      </c>
      <c r="D165" s="96" t="s">
        <v>601</v>
      </c>
      <c r="E165" s="95" t="s">
        <v>12</v>
      </c>
      <c r="F165" s="97">
        <f t="shared" si="2"/>
        <v>4</v>
      </c>
      <c r="G165" s="93"/>
      <c r="H165" s="98"/>
      <c r="J165" s="100">
        <v>2</v>
      </c>
      <c r="K165" s="100">
        <v>2</v>
      </c>
      <c r="L165" s="100"/>
    </row>
    <row r="166" spans="2:12" ht="32.1" hidden="1">
      <c r="B166" s="94">
        <v>164</v>
      </c>
      <c r="C166" s="95" t="s">
        <v>602</v>
      </c>
      <c r="D166" s="96" t="s">
        <v>603</v>
      </c>
      <c r="E166" s="95" t="s">
        <v>12</v>
      </c>
      <c r="F166" s="97">
        <f t="shared" si="2"/>
        <v>0</v>
      </c>
      <c r="G166" s="93"/>
      <c r="H166" s="98"/>
      <c r="J166" s="100"/>
      <c r="K166" s="100"/>
      <c r="L166" s="100"/>
    </row>
    <row r="167" spans="2:12" ht="32.1" hidden="1">
      <c r="B167" s="94">
        <v>165</v>
      </c>
      <c r="C167" s="95" t="s">
        <v>604</v>
      </c>
      <c r="D167" s="96" t="s">
        <v>605</v>
      </c>
      <c r="E167" s="95" t="s">
        <v>606</v>
      </c>
      <c r="F167" s="97">
        <f t="shared" si="2"/>
        <v>0</v>
      </c>
      <c r="G167" s="93"/>
      <c r="H167" s="98"/>
      <c r="J167" s="100"/>
      <c r="K167" s="100"/>
      <c r="L167" s="100"/>
    </row>
    <row r="168" spans="2:12" ht="32.1" hidden="1">
      <c r="B168" s="94">
        <v>166</v>
      </c>
      <c r="C168" s="95" t="s">
        <v>607</v>
      </c>
      <c r="D168" s="96" t="s">
        <v>608</v>
      </c>
      <c r="E168" s="95" t="s">
        <v>609</v>
      </c>
      <c r="F168" s="97">
        <f t="shared" si="2"/>
        <v>0</v>
      </c>
      <c r="G168" s="93"/>
      <c r="H168" s="98"/>
      <c r="J168" s="100"/>
      <c r="K168" s="100"/>
      <c r="L168" s="100"/>
    </row>
    <row r="169" spans="2:12" ht="15.95" hidden="1">
      <c r="B169" s="94">
        <v>167</v>
      </c>
      <c r="C169" s="95" t="s">
        <v>610</v>
      </c>
      <c r="D169" s="96" t="s">
        <v>611</v>
      </c>
      <c r="E169" s="95" t="s">
        <v>612</v>
      </c>
      <c r="F169" s="97">
        <f t="shared" si="2"/>
        <v>0</v>
      </c>
      <c r="G169" s="93"/>
      <c r="H169" s="98"/>
      <c r="J169" s="100"/>
      <c r="K169" s="100"/>
      <c r="L169" s="100"/>
    </row>
    <row r="170" spans="2:12" ht="15.95" hidden="1">
      <c r="B170" s="94">
        <v>168</v>
      </c>
      <c r="C170" s="95" t="s">
        <v>613</v>
      </c>
      <c r="D170" s="96" t="s">
        <v>614</v>
      </c>
      <c r="E170" s="95" t="s">
        <v>12</v>
      </c>
      <c r="F170" s="97">
        <f t="shared" si="2"/>
        <v>0</v>
      </c>
      <c r="G170" s="93"/>
      <c r="H170" s="98"/>
      <c r="J170" s="100"/>
      <c r="K170" s="100"/>
      <c r="L170" s="100"/>
    </row>
    <row r="171" spans="2:12" ht="39.950000000000003">
      <c r="B171" s="94">
        <v>169</v>
      </c>
      <c r="C171" s="95" t="s">
        <v>157</v>
      </c>
      <c r="D171" s="96" t="s">
        <v>615</v>
      </c>
      <c r="E171" s="95" t="s">
        <v>12</v>
      </c>
      <c r="F171" s="97">
        <f t="shared" si="2"/>
        <v>4</v>
      </c>
      <c r="G171" s="93"/>
      <c r="H171" s="98"/>
      <c r="J171" s="100">
        <v>2</v>
      </c>
      <c r="K171" s="100">
        <v>1</v>
      </c>
      <c r="L171" s="100">
        <v>1</v>
      </c>
    </row>
    <row r="172" spans="2:12" ht="72">
      <c r="B172" s="94">
        <v>170</v>
      </c>
      <c r="C172" s="95" t="s">
        <v>159</v>
      </c>
      <c r="D172" s="96" t="s">
        <v>616</v>
      </c>
      <c r="E172" s="95" t="s">
        <v>617</v>
      </c>
      <c r="F172" s="97">
        <f t="shared" si="2"/>
        <v>64</v>
      </c>
      <c r="G172" s="93"/>
      <c r="H172" s="98"/>
      <c r="J172" s="100">
        <v>35</v>
      </c>
      <c r="K172" s="100">
        <v>25</v>
      </c>
      <c r="L172" s="100">
        <v>4</v>
      </c>
    </row>
    <row r="173" spans="2:12" ht="48" hidden="1">
      <c r="B173" s="94">
        <v>171</v>
      </c>
      <c r="C173" s="95" t="s">
        <v>618</v>
      </c>
      <c r="D173" s="96" t="s">
        <v>619</v>
      </c>
      <c r="E173" s="95" t="s">
        <v>617</v>
      </c>
      <c r="F173" s="97">
        <f t="shared" si="2"/>
        <v>0</v>
      </c>
      <c r="G173" s="93"/>
      <c r="H173" s="98"/>
      <c r="J173" s="100"/>
      <c r="K173" s="100"/>
      <c r="L173" s="100"/>
    </row>
    <row r="174" spans="2:12" ht="56.1" hidden="1">
      <c r="B174" s="94">
        <v>172</v>
      </c>
      <c r="C174" s="95" t="s">
        <v>620</v>
      </c>
      <c r="D174" s="96" t="s">
        <v>621</v>
      </c>
      <c r="E174" s="95" t="s">
        <v>622</v>
      </c>
      <c r="F174" s="97">
        <f t="shared" si="2"/>
        <v>0</v>
      </c>
      <c r="G174" s="93"/>
      <c r="H174" s="98"/>
      <c r="J174" s="100"/>
      <c r="K174" s="100"/>
      <c r="L174" s="100"/>
    </row>
    <row r="175" spans="2:12" ht="72" hidden="1">
      <c r="B175" s="94">
        <v>173</v>
      </c>
      <c r="C175" s="95" t="s">
        <v>623</v>
      </c>
      <c r="D175" s="96" t="s">
        <v>624</v>
      </c>
      <c r="E175" s="95" t="s">
        <v>622</v>
      </c>
      <c r="F175" s="97">
        <f t="shared" si="2"/>
        <v>0</v>
      </c>
      <c r="G175" s="93"/>
      <c r="H175" s="98"/>
      <c r="J175" s="100"/>
      <c r="K175" s="100"/>
      <c r="L175" s="100"/>
    </row>
    <row r="176" spans="2:12" ht="24" hidden="1">
      <c r="B176" s="94">
        <v>174</v>
      </c>
      <c r="C176" s="95" t="s">
        <v>625</v>
      </c>
      <c r="D176" s="96" t="s">
        <v>626</v>
      </c>
      <c r="E176" s="95" t="s">
        <v>627</v>
      </c>
      <c r="F176" s="97">
        <f t="shared" si="2"/>
        <v>0</v>
      </c>
      <c r="G176" s="93"/>
      <c r="H176" s="98"/>
      <c r="J176" s="100"/>
      <c r="K176" s="100"/>
      <c r="L176" s="100"/>
    </row>
    <row r="177" spans="2:12" ht="32.1" hidden="1">
      <c r="B177" s="94">
        <v>175</v>
      </c>
      <c r="C177" s="95" t="s">
        <v>628</v>
      </c>
      <c r="D177" s="96" t="s">
        <v>629</v>
      </c>
      <c r="E177" s="95" t="s">
        <v>630</v>
      </c>
      <c r="F177" s="97">
        <f t="shared" si="2"/>
        <v>0</v>
      </c>
      <c r="G177" s="93"/>
      <c r="H177" s="98"/>
      <c r="J177" s="100"/>
      <c r="K177" s="100"/>
      <c r="L177" s="100"/>
    </row>
    <row r="178" spans="2:12" ht="32.1">
      <c r="B178" s="94">
        <v>176</v>
      </c>
      <c r="C178" s="95" t="s">
        <v>161</v>
      </c>
      <c r="D178" s="96" t="s">
        <v>629</v>
      </c>
      <c r="E178" s="95" t="s">
        <v>631</v>
      </c>
      <c r="F178" s="97">
        <f t="shared" si="2"/>
        <v>55</v>
      </c>
      <c r="G178" s="93"/>
      <c r="H178" s="98"/>
      <c r="J178" s="100">
        <v>28</v>
      </c>
      <c r="K178" s="100">
        <v>25</v>
      </c>
      <c r="L178" s="100">
        <v>2</v>
      </c>
    </row>
    <row r="179" spans="2:12" ht="32.1" hidden="1">
      <c r="B179" s="94">
        <v>177</v>
      </c>
      <c r="C179" s="95" t="s">
        <v>632</v>
      </c>
      <c r="D179" s="96" t="s">
        <v>629</v>
      </c>
      <c r="E179" s="95" t="s">
        <v>617</v>
      </c>
      <c r="F179" s="97">
        <f t="shared" si="2"/>
        <v>0</v>
      </c>
      <c r="G179" s="93"/>
      <c r="H179" s="98"/>
      <c r="J179" s="100"/>
      <c r="K179" s="100"/>
      <c r="L179" s="100"/>
    </row>
    <row r="180" spans="2:12" ht="32.1" hidden="1">
      <c r="B180" s="94">
        <v>178</v>
      </c>
      <c r="C180" s="95" t="s">
        <v>633</v>
      </c>
      <c r="D180" s="96" t="s">
        <v>634</v>
      </c>
      <c r="E180" s="95" t="s">
        <v>617</v>
      </c>
      <c r="F180" s="97">
        <f t="shared" si="2"/>
        <v>0</v>
      </c>
      <c r="G180" s="93"/>
      <c r="H180" s="98"/>
      <c r="J180" s="100"/>
      <c r="K180" s="100"/>
      <c r="L180" s="100"/>
    </row>
    <row r="181" spans="2:12" ht="32.1" hidden="1">
      <c r="B181" s="94">
        <v>179</v>
      </c>
      <c r="C181" s="95" t="s">
        <v>635</v>
      </c>
      <c r="D181" s="96" t="s">
        <v>636</v>
      </c>
      <c r="E181" s="95" t="s">
        <v>637</v>
      </c>
      <c r="F181" s="97">
        <f t="shared" si="2"/>
        <v>0</v>
      </c>
      <c r="G181" s="93"/>
      <c r="H181" s="98"/>
      <c r="J181" s="100"/>
      <c r="K181" s="100"/>
      <c r="L181" s="100"/>
    </row>
    <row r="182" spans="2:12" ht="48" hidden="1">
      <c r="B182" s="94">
        <v>180</v>
      </c>
      <c r="C182" s="95" t="s">
        <v>638</v>
      </c>
      <c r="D182" s="96" t="s">
        <v>639</v>
      </c>
      <c r="E182" s="95" t="s">
        <v>640</v>
      </c>
      <c r="F182" s="97">
        <f t="shared" si="2"/>
        <v>0</v>
      </c>
      <c r="G182" s="93"/>
      <c r="H182" s="98"/>
      <c r="J182" s="100"/>
      <c r="K182" s="100"/>
      <c r="L182" s="100"/>
    </row>
    <row r="183" spans="2:12" ht="32.1" hidden="1">
      <c r="B183" s="94">
        <v>181</v>
      </c>
      <c r="C183" s="95" t="s">
        <v>641</v>
      </c>
      <c r="D183" s="96" t="s">
        <v>642</v>
      </c>
      <c r="E183" s="95" t="s">
        <v>643</v>
      </c>
      <c r="F183" s="97">
        <f t="shared" si="2"/>
        <v>0</v>
      </c>
      <c r="G183" s="93"/>
      <c r="H183" s="98"/>
      <c r="J183" s="100"/>
      <c r="K183" s="100"/>
      <c r="L183" s="100"/>
    </row>
    <row r="184" spans="2:12" ht="32.1" hidden="1">
      <c r="B184" s="94">
        <v>182</v>
      </c>
      <c r="C184" s="95" t="s">
        <v>644</v>
      </c>
      <c r="D184" s="96" t="s">
        <v>642</v>
      </c>
      <c r="E184" s="95" t="s">
        <v>645</v>
      </c>
      <c r="F184" s="97">
        <f t="shared" si="2"/>
        <v>0</v>
      </c>
      <c r="G184" s="93"/>
      <c r="H184" s="98"/>
      <c r="J184" s="100"/>
      <c r="K184" s="100"/>
      <c r="L184" s="100"/>
    </row>
    <row r="185" spans="2:12" ht="32.1">
      <c r="B185" s="94">
        <v>183</v>
      </c>
      <c r="C185" s="95" t="s">
        <v>646</v>
      </c>
      <c r="D185" s="96" t="s">
        <v>642</v>
      </c>
      <c r="E185" s="95" t="s">
        <v>647</v>
      </c>
      <c r="F185" s="97">
        <f t="shared" si="2"/>
        <v>3</v>
      </c>
      <c r="G185" s="93"/>
      <c r="H185" s="98"/>
      <c r="J185" s="100">
        <v>1</v>
      </c>
      <c r="K185" s="100">
        <v>1</v>
      </c>
      <c r="L185" s="100">
        <v>1</v>
      </c>
    </row>
    <row r="186" spans="2:12" ht="24">
      <c r="B186" s="94">
        <v>184</v>
      </c>
      <c r="C186" s="95" t="s">
        <v>648</v>
      </c>
      <c r="D186" s="96" t="s">
        <v>649</v>
      </c>
      <c r="E186" s="95" t="s">
        <v>650</v>
      </c>
      <c r="F186" s="97">
        <f t="shared" si="2"/>
        <v>75</v>
      </c>
      <c r="G186" s="93"/>
      <c r="H186" s="98"/>
      <c r="J186" s="100">
        <v>40</v>
      </c>
      <c r="K186" s="100">
        <v>25</v>
      </c>
      <c r="L186" s="100">
        <v>10</v>
      </c>
    </row>
    <row r="187" spans="2:12" ht="128.1">
      <c r="B187" s="94">
        <v>185</v>
      </c>
      <c r="C187" s="95" t="s">
        <v>165</v>
      </c>
      <c r="D187" s="96" t="s">
        <v>651</v>
      </c>
      <c r="E187" s="95" t="s">
        <v>650</v>
      </c>
      <c r="F187" s="97">
        <f t="shared" si="2"/>
        <v>85</v>
      </c>
      <c r="G187" s="93"/>
      <c r="H187" s="98"/>
      <c r="J187" s="100">
        <v>40</v>
      </c>
      <c r="K187" s="100">
        <v>40</v>
      </c>
      <c r="L187" s="100">
        <v>5</v>
      </c>
    </row>
    <row r="188" spans="2:12" ht="15.95" hidden="1">
      <c r="B188" s="94">
        <v>186</v>
      </c>
      <c r="C188" s="95" t="s">
        <v>652</v>
      </c>
      <c r="D188" s="96" t="s">
        <v>653</v>
      </c>
      <c r="E188" s="95" t="s">
        <v>654</v>
      </c>
      <c r="F188" s="97">
        <f t="shared" si="2"/>
        <v>0</v>
      </c>
      <c r="G188" s="93"/>
      <c r="H188" s="98"/>
      <c r="J188" s="100"/>
      <c r="K188" s="100"/>
      <c r="L188" s="100"/>
    </row>
    <row r="189" spans="2:12" ht="15.95" hidden="1">
      <c r="B189" s="94">
        <v>187</v>
      </c>
      <c r="C189" s="95" t="s">
        <v>655</v>
      </c>
      <c r="D189" s="96" t="s">
        <v>656</v>
      </c>
      <c r="E189" s="95" t="s">
        <v>657</v>
      </c>
      <c r="F189" s="97">
        <f t="shared" si="2"/>
        <v>0</v>
      </c>
      <c r="G189" s="93"/>
      <c r="H189" s="98"/>
      <c r="J189" s="100"/>
      <c r="K189" s="100"/>
      <c r="L189" s="100"/>
    </row>
    <row r="190" spans="2:12" ht="24" hidden="1">
      <c r="B190" s="94">
        <v>188</v>
      </c>
      <c r="C190" s="95" t="s">
        <v>658</v>
      </c>
      <c r="D190" s="96" t="s">
        <v>649</v>
      </c>
      <c r="E190" s="95" t="s">
        <v>659</v>
      </c>
      <c r="F190" s="97">
        <f t="shared" si="2"/>
        <v>0</v>
      </c>
      <c r="G190" s="93"/>
      <c r="H190" s="98"/>
      <c r="J190" s="100"/>
      <c r="K190" s="100"/>
      <c r="L190" s="100"/>
    </row>
    <row r="191" spans="2:12" ht="24" hidden="1">
      <c r="B191" s="94">
        <v>189</v>
      </c>
      <c r="C191" s="95" t="s">
        <v>660</v>
      </c>
      <c r="D191" s="96" t="s">
        <v>661</v>
      </c>
      <c r="E191" s="95" t="s">
        <v>659</v>
      </c>
      <c r="F191" s="97">
        <f t="shared" si="2"/>
        <v>0</v>
      </c>
      <c r="G191" s="93"/>
      <c r="H191" s="98"/>
      <c r="J191" s="100"/>
      <c r="K191" s="100"/>
      <c r="L191" s="100"/>
    </row>
    <row r="192" spans="2:12" ht="15.95" hidden="1">
      <c r="B192" s="94">
        <v>190</v>
      </c>
      <c r="C192" s="95" t="s">
        <v>662</v>
      </c>
      <c r="D192" s="96" t="s">
        <v>663</v>
      </c>
      <c r="E192" s="95" t="s">
        <v>664</v>
      </c>
      <c r="F192" s="97">
        <f t="shared" si="2"/>
        <v>0</v>
      </c>
      <c r="G192" s="93"/>
      <c r="H192" s="98"/>
      <c r="J192" s="100"/>
      <c r="K192" s="100"/>
      <c r="L192" s="100"/>
    </row>
    <row r="193" spans="2:12" ht="15.95" hidden="1">
      <c r="B193" s="94">
        <v>191</v>
      </c>
      <c r="C193" s="95" t="s">
        <v>665</v>
      </c>
      <c r="D193" s="96" t="s">
        <v>666</v>
      </c>
      <c r="E193" s="95" t="s">
        <v>667</v>
      </c>
      <c r="F193" s="97">
        <f t="shared" si="2"/>
        <v>0</v>
      </c>
      <c r="G193" s="93"/>
      <c r="H193" s="98"/>
      <c r="J193" s="100"/>
      <c r="K193" s="100"/>
      <c r="L193" s="100"/>
    </row>
    <row r="194" spans="2:12" ht="15.95" hidden="1">
      <c r="B194" s="94">
        <v>192</v>
      </c>
      <c r="C194" s="95" t="s">
        <v>668</v>
      </c>
      <c r="D194" s="96" t="s">
        <v>669</v>
      </c>
      <c r="E194" s="95" t="s">
        <v>667</v>
      </c>
      <c r="F194" s="97">
        <f t="shared" si="2"/>
        <v>0</v>
      </c>
      <c r="G194" s="93"/>
      <c r="H194" s="98"/>
      <c r="J194" s="100"/>
      <c r="K194" s="100"/>
      <c r="L194" s="100"/>
    </row>
    <row r="195" spans="2:12" ht="15.95">
      <c r="B195" s="94">
        <v>193</v>
      </c>
      <c r="C195" s="95" t="s">
        <v>167</v>
      </c>
      <c r="D195" s="96" t="s">
        <v>670</v>
      </c>
      <c r="E195" s="95" t="s">
        <v>671</v>
      </c>
      <c r="F195" s="97">
        <f t="shared" ref="F195:F252" si="3">SUM(J195:L195)</f>
        <v>57</v>
      </c>
      <c r="G195" s="93"/>
      <c r="H195" s="98"/>
      <c r="J195" s="100">
        <v>30</v>
      </c>
      <c r="K195" s="100">
        <v>25</v>
      </c>
      <c r="L195" s="100">
        <v>2</v>
      </c>
    </row>
    <row r="196" spans="2:12" ht="24" hidden="1">
      <c r="B196" s="94">
        <v>194</v>
      </c>
      <c r="C196" s="95" t="s">
        <v>672</v>
      </c>
      <c r="D196" s="96" t="s">
        <v>673</v>
      </c>
      <c r="E196" s="95" t="s">
        <v>12</v>
      </c>
      <c r="F196" s="97">
        <f t="shared" si="3"/>
        <v>0</v>
      </c>
      <c r="G196" s="93"/>
      <c r="H196" s="98"/>
      <c r="J196" s="100"/>
      <c r="K196" s="100"/>
      <c r="L196" s="100"/>
    </row>
    <row r="197" spans="2:12" ht="24" hidden="1">
      <c r="B197" s="94">
        <v>195</v>
      </c>
      <c r="C197" s="95" t="s">
        <v>674</v>
      </c>
      <c r="D197" s="96" t="s">
        <v>675</v>
      </c>
      <c r="E197" s="95" t="s">
        <v>12</v>
      </c>
      <c r="F197" s="97">
        <f t="shared" si="3"/>
        <v>0</v>
      </c>
      <c r="G197" s="93"/>
      <c r="H197" s="98"/>
      <c r="J197" s="100"/>
      <c r="K197" s="100"/>
      <c r="L197" s="100"/>
    </row>
    <row r="198" spans="2:12" ht="24" hidden="1">
      <c r="B198" s="94">
        <v>196</v>
      </c>
      <c r="C198" s="95" t="s">
        <v>676</v>
      </c>
      <c r="D198" s="96" t="s">
        <v>677</v>
      </c>
      <c r="E198" s="95" t="s">
        <v>12</v>
      </c>
      <c r="F198" s="97">
        <f t="shared" si="3"/>
        <v>0</v>
      </c>
      <c r="G198" s="93"/>
      <c r="H198" s="98"/>
      <c r="J198" s="100"/>
      <c r="K198" s="100"/>
      <c r="L198" s="100"/>
    </row>
    <row r="199" spans="2:12" ht="24" hidden="1">
      <c r="B199" s="94">
        <v>197</v>
      </c>
      <c r="C199" s="95" t="s">
        <v>678</v>
      </c>
      <c r="D199" s="96" t="s">
        <v>679</v>
      </c>
      <c r="E199" s="95" t="s">
        <v>12</v>
      </c>
      <c r="F199" s="97">
        <f t="shared" si="3"/>
        <v>0</v>
      </c>
      <c r="G199" s="93"/>
      <c r="H199" s="98"/>
      <c r="J199" s="100"/>
      <c r="K199" s="100"/>
      <c r="L199" s="100"/>
    </row>
    <row r="200" spans="2:12" ht="24" hidden="1">
      <c r="B200" s="94">
        <v>198</v>
      </c>
      <c r="C200" s="95" t="s">
        <v>680</v>
      </c>
      <c r="D200" s="96" t="s">
        <v>681</v>
      </c>
      <c r="E200" s="95" t="s">
        <v>12</v>
      </c>
      <c r="F200" s="97">
        <f t="shared" si="3"/>
        <v>0</v>
      </c>
      <c r="G200" s="93"/>
      <c r="H200" s="98"/>
      <c r="J200" s="100"/>
      <c r="K200" s="100"/>
      <c r="L200" s="100"/>
    </row>
    <row r="201" spans="2:12" ht="15.95" hidden="1">
      <c r="B201" s="94">
        <v>199</v>
      </c>
      <c r="C201" s="95" t="s">
        <v>682</v>
      </c>
      <c r="D201" s="96" t="s">
        <v>683</v>
      </c>
      <c r="E201" s="95" t="s">
        <v>12</v>
      </c>
      <c r="F201" s="97">
        <f t="shared" si="3"/>
        <v>0</v>
      </c>
      <c r="G201" s="93"/>
      <c r="H201" s="98"/>
      <c r="J201" s="100"/>
      <c r="K201" s="100"/>
      <c r="L201" s="100"/>
    </row>
    <row r="202" spans="2:12" ht="15.95" hidden="1">
      <c r="B202" s="94">
        <v>200</v>
      </c>
      <c r="C202" s="95" t="s">
        <v>684</v>
      </c>
      <c r="D202" s="96" t="s">
        <v>685</v>
      </c>
      <c r="E202" s="95" t="s">
        <v>12</v>
      </c>
      <c r="F202" s="97">
        <f t="shared" si="3"/>
        <v>0</v>
      </c>
      <c r="G202" s="93"/>
      <c r="H202" s="98"/>
      <c r="J202" s="100"/>
      <c r="K202" s="100"/>
      <c r="L202" s="100"/>
    </row>
    <row r="203" spans="2:12" ht="39.950000000000003" hidden="1">
      <c r="B203" s="94">
        <v>201</v>
      </c>
      <c r="C203" s="95" t="s">
        <v>686</v>
      </c>
      <c r="D203" s="96" t="s">
        <v>687</v>
      </c>
      <c r="E203" s="95" t="s">
        <v>12</v>
      </c>
      <c r="F203" s="97">
        <f t="shared" si="3"/>
        <v>0</v>
      </c>
      <c r="G203" s="93"/>
      <c r="H203" s="98"/>
      <c r="J203" s="100"/>
      <c r="K203" s="100"/>
      <c r="L203" s="100"/>
    </row>
    <row r="204" spans="2:12" ht="32.1" hidden="1">
      <c r="B204" s="94">
        <v>202</v>
      </c>
      <c r="C204" s="95" t="s">
        <v>688</v>
      </c>
      <c r="D204" s="96" t="s">
        <v>689</v>
      </c>
      <c r="E204" s="95" t="s">
        <v>12</v>
      </c>
      <c r="F204" s="97">
        <f t="shared" si="3"/>
        <v>0</v>
      </c>
      <c r="G204" s="93"/>
      <c r="H204" s="98"/>
      <c r="J204" s="100"/>
      <c r="K204" s="100"/>
      <c r="L204" s="100"/>
    </row>
    <row r="205" spans="2:12" ht="15.95" hidden="1">
      <c r="B205" s="94">
        <v>203</v>
      </c>
      <c r="C205" s="95" t="s">
        <v>690</v>
      </c>
      <c r="D205" s="96" t="s">
        <v>691</v>
      </c>
      <c r="E205" s="95" t="s">
        <v>12</v>
      </c>
      <c r="F205" s="97">
        <f t="shared" si="3"/>
        <v>0</v>
      </c>
      <c r="G205" s="93"/>
      <c r="H205" s="98"/>
      <c r="J205" s="100"/>
      <c r="K205" s="100"/>
      <c r="L205" s="100"/>
    </row>
    <row r="206" spans="2:12" ht="15.95" hidden="1">
      <c r="B206" s="94">
        <v>204</v>
      </c>
      <c r="C206" s="95" t="s">
        <v>692</v>
      </c>
      <c r="D206" s="96" t="s">
        <v>693</v>
      </c>
      <c r="E206" s="95" t="s">
        <v>12</v>
      </c>
      <c r="F206" s="97">
        <f t="shared" si="3"/>
        <v>0</v>
      </c>
      <c r="G206" s="93"/>
      <c r="H206" s="98"/>
      <c r="J206" s="100"/>
      <c r="K206" s="100"/>
      <c r="L206" s="100"/>
    </row>
    <row r="207" spans="2:12" ht="24">
      <c r="B207" s="94">
        <v>205</v>
      </c>
      <c r="C207" s="95" t="s">
        <v>169</v>
      </c>
      <c r="D207" s="96" t="s">
        <v>694</v>
      </c>
      <c r="E207" s="95" t="s">
        <v>12</v>
      </c>
      <c r="F207" s="97">
        <f t="shared" si="3"/>
        <v>8</v>
      </c>
      <c r="G207" s="93"/>
      <c r="H207" s="98"/>
      <c r="J207" s="100">
        <v>2</v>
      </c>
      <c r="K207" s="100">
        <v>5</v>
      </c>
      <c r="L207" s="100">
        <v>1</v>
      </c>
    </row>
    <row r="208" spans="2:12" ht="15.95" hidden="1">
      <c r="B208" s="94">
        <v>206</v>
      </c>
      <c r="C208" s="95" t="s">
        <v>695</v>
      </c>
      <c r="D208" s="96" t="s">
        <v>696</v>
      </c>
      <c r="E208" s="95" t="s">
        <v>12</v>
      </c>
      <c r="F208" s="97">
        <f t="shared" si="3"/>
        <v>0</v>
      </c>
      <c r="G208" s="93"/>
      <c r="H208" s="98"/>
      <c r="J208" s="100"/>
      <c r="K208" s="100"/>
      <c r="L208" s="100"/>
    </row>
    <row r="209" spans="2:12" ht="32.1">
      <c r="B209" s="94">
        <v>207</v>
      </c>
      <c r="C209" s="95" t="s">
        <v>171</v>
      </c>
      <c r="D209" s="96" t="s">
        <v>697</v>
      </c>
      <c r="E209" s="95" t="s">
        <v>12</v>
      </c>
      <c r="F209" s="97">
        <f t="shared" si="3"/>
        <v>23</v>
      </c>
      <c r="G209" s="93"/>
      <c r="H209" s="98"/>
      <c r="J209" s="100">
        <v>5</v>
      </c>
      <c r="K209" s="100">
        <v>15</v>
      </c>
      <c r="L209" s="100">
        <v>3</v>
      </c>
    </row>
    <row r="210" spans="2:12" ht="32.1" hidden="1">
      <c r="B210" s="94">
        <v>208</v>
      </c>
      <c r="C210" s="95" t="s">
        <v>698</v>
      </c>
      <c r="D210" s="96" t="s">
        <v>699</v>
      </c>
      <c r="E210" s="95" t="s">
        <v>12</v>
      </c>
      <c r="F210" s="97">
        <f t="shared" si="3"/>
        <v>0</v>
      </c>
      <c r="G210" s="93"/>
      <c r="H210" s="98"/>
      <c r="J210" s="100"/>
      <c r="K210" s="100"/>
      <c r="L210" s="100"/>
    </row>
    <row r="211" spans="2:12" ht="32.1" hidden="1">
      <c r="B211" s="94">
        <v>209</v>
      </c>
      <c r="C211" s="95" t="s">
        <v>700</v>
      </c>
      <c r="D211" s="96" t="s">
        <v>699</v>
      </c>
      <c r="E211" s="95" t="s">
        <v>12</v>
      </c>
      <c r="F211" s="97">
        <f t="shared" si="3"/>
        <v>0</v>
      </c>
      <c r="G211" s="93"/>
      <c r="H211" s="98"/>
      <c r="J211" s="100"/>
      <c r="K211" s="100"/>
      <c r="L211" s="100"/>
    </row>
    <row r="212" spans="2:12" ht="24" hidden="1">
      <c r="B212" s="94">
        <v>210</v>
      </c>
      <c r="C212" s="95" t="s">
        <v>701</v>
      </c>
      <c r="D212" s="96" t="s">
        <v>702</v>
      </c>
      <c r="E212" s="95" t="s">
        <v>12</v>
      </c>
      <c r="F212" s="97">
        <f t="shared" si="3"/>
        <v>0</v>
      </c>
      <c r="G212" s="93"/>
      <c r="H212" s="98"/>
      <c r="J212" s="100"/>
      <c r="K212" s="100"/>
      <c r="L212" s="100"/>
    </row>
    <row r="213" spans="2:12" ht="24">
      <c r="B213" s="94">
        <v>211</v>
      </c>
      <c r="C213" s="95" t="s">
        <v>173</v>
      </c>
      <c r="D213" s="96" t="s">
        <v>702</v>
      </c>
      <c r="E213" s="95" t="s">
        <v>12</v>
      </c>
      <c r="F213" s="97">
        <f t="shared" si="3"/>
        <v>6</v>
      </c>
      <c r="G213" s="93"/>
      <c r="H213" s="98"/>
      <c r="J213" s="100">
        <v>6</v>
      </c>
      <c r="K213" s="100"/>
      <c r="L213" s="100"/>
    </row>
    <row r="214" spans="2:12" ht="24" hidden="1">
      <c r="B214" s="94">
        <v>212</v>
      </c>
      <c r="C214" s="95" t="s">
        <v>703</v>
      </c>
      <c r="D214" s="96" t="s">
        <v>704</v>
      </c>
      <c r="E214" s="95" t="s">
        <v>12</v>
      </c>
      <c r="F214" s="97">
        <f t="shared" si="3"/>
        <v>0</v>
      </c>
      <c r="G214" s="93"/>
      <c r="H214" s="98"/>
      <c r="J214" s="100"/>
      <c r="K214" s="100"/>
      <c r="L214" s="100"/>
    </row>
    <row r="215" spans="2:12" ht="24" hidden="1">
      <c r="B215" s="94">
        <v>213</v>
      </c>
      <c r="C215" s="95" t="s">
        <v>705</v>
      </c>
      <c r="D215" s="96" t="s">
        <v>704</v>
      </c>
      <c r="E215" s="95" t="s">
        <v>12</v>
      </c>
      <c r="F215" s="97">
        <f t="shared" si="3"/>
        <v>0</v>
      </c>
      <c r="G215" s="93"/>
      <c r="H215" s="98"/>
      <c r="J215" s="100"/>
      <c r="K215" s="100"/>
      <c r="L215" s="100"/>
    </row>
    <row r="216" spans="2:12" ht="15.95" hidden="1">
      <c r="B216" s="94">
        <v>214</v>
      </c>
      <c r="C216" s="95" t="s">
        <v>706</v>
      </c>
      <c r="D216" s="96" t="s">
        <v>707</v>
      </c>
      <c r="E216" s="95" t="s">
        <v>12</v>
      </c>
      <c r="F216" s="97">
        <f t="shared" si="3"/>
        <v>0</v>
      </c>
      <c r="G216" s="93"/>
      <c r="H216" s="98"/>
      <c r="J216" s="100"/>
      <c r="K216" s="100"/>
      <c r="L216" s="100"/>
    </row>
    <row r="217" spans="2:12" ht="24" hidden="1">
      <c r="B217" s="94">
        <v>215</v>
      </c>
      <c r="C217" s="95" t="s">
        <v>708</v>
      </c>
      <c r="D217" s="96" t="s">
        <v>709</v>
      </c>
      <c r="E217" s="95" t="s">
        <v>12</v>
      </c>
      <c r="F217" s="97">
        <f t="shared" si="3"/>
        <v>0</v>
      </c>
      <c r="G217" s="93"/>
      <c r="H217" s="98"/>
      <c r="J217" s="100"/>
      <c r="K217" s="100"/>
      <c r="L217" s="100"/>
    </row>
    <row r="218" spans="2:12" ht="24" hidden="1">
      <c r="B218" s="94">
        <v>216</v>
      </c>
      <c r="C218" s="95" t="s">
        <v>710</v>
      </c>
      <c r="D218" s="96" t="s">
        <v>711</v>
      </c>
      <c r="E218" s="95" t="s">
        <v>12</v>
      </c>
      <c r="F218" s="97">
        <f t="shared" si="3"/>
        <v>0</v>
      </c>
      <c r="G218" s="93"/>
      <c r="H218" s="98"/>
      <c r="J218" s="100"/>
      <c r="K218" s="100"/>
      <c r="L218" s="100"/>
    </row>
    <row r="219" spans="2:12" ht="24" hidden="1">
      <c r="B219" s="94">
        <v>217</v>
      </c>
      <c r="C219" s="95" t="s">
        <v>712</v>
      </c>
      <c r="D219" s="96" t="s">
        <v>713</v>
      </c>
      <c r="E219" s="95" t="s">
        <v>12</v>
      </c>
      <c r="F219" s="97">
        <f t="shared" si="3"/>
        <v>0</v>
      </c>
      <c r="G219" s="93"/>
      <c r="H219" s="98"/>
      <c r="J219" s="100"/>
      <c r="K219" s="100"/>
      <c r="L219" s="100"/>
    </row>
    <row r="220" spans="2:12" ht="39.950000000000003" hidden="1">
      <c r="B220" s="94">
        <v>218</v>
      </c>
      <c r="C220" s="95" t="s">
        <v>714</v>
      </c>
      <c r="D220" s="96" t="s">
        <v>715</v>
      </c>
      <c r="E220" s="95" t="s">
        <v>12</v>
      </c>
      <c r="F220" s="97">
        <f t="shared" si="3"/>
        <v>0</v>
      </c>
      <c r="G220" s="93"/>
      <c r="H220" s="98"/>
      <c r="J220" s="100"/>
      <c r="K220" s="100"/>
      <c r="L220" s="100"/>
    </row>
    <row r="221" spans="2:12" ht="39.950000000000003" hidden="1">
      <c r="B221" s="94">
        <v>219</v>
      </c>
      <c r="C221" s="95" t="s">
        <v>716</v>
      </c>
      <c r="D221" s="96" t="s">
        <v>715</v>
      </c>
      <c r="E221" s="95" t="s">
        <v>12</v>
      </c>
      <c r="F221" s="97">
        <f t="shared" si="3"/>
        <v>0</v>
      </c>
      <c r="G221" s="93"/>
      <c r="H221" s="98"/>
      <c r="J221" s="100"/>
      <c r="K221" s="100"/>
      <c r="L221" s="100"/>
    </row>
    <row r="222" spans="2:12" ht="39.950000000000003" hidden="1">
      <c r="B222" s="94">
        <v>220</v>
      </c>
      <c r="C222" s="95" t="s">
        <v>717</v>
      </c>
      <c r="D222" s="96" t="s">
        <v>718</v>
      </c>
      <c r="E222" s="95" t="s">
        <v>12</v>
      </c>
      <c r="F222" s="97">
        <f t="shared" si="3"/>
        <v>0</v>
      </c>
      <c r="G222" s="93"/>
      <c r="H222" s="98"/>
      <c r="J222" s="100"/>
      <c r="K222" s="100"/>
      <c r="L222" s="100"/>
    </row>
    <row r="223" spans="2:12" ht="39.950000000000003" hidden="1">
      <c r="B223" s="94">
        <v>221</v>
      </c>
      <c r="C223" s="95" t="s">
        <v>719</v>
      </c>
      <c r="D223" s="96" t="s">
        <v>718</v>
      </c>
      <c r="E223" s="95" t="s">
        <v>12</v>
      </c>
      <c r="F223" s="97">
        <f t="shared" si="3"/>
        <v>0</v>
      </c>
      <c r="G223" s="93"/>
      <c r="H223" s="98"/>
      <c r="J223" s="100"/>
      <c r="K223" s="100"/>
      <c r="L223" s="100"/>
    </row>
    <row r="224" spans="2:12" ht="39.950000000000003" hidden="1">
      <c r="B224" s="94">
        <v>222</v>
      </c>
      <c r="C224" s="95" t="s">
        <v>720</v>
      </c>
      <c r="D224" s="96" t="s">
        <v>721</v>
      </c>
      <c r="E224" s="95" t="s">
        <v>12</v>
      </c>
      <c r="F224" s="97">
        <f t="shared" si="3"/>
        <v>0</v>
      </c>
      <c r="G224" s="93"/>
      <c r="H224" s="98"/>
      <c r="J224" s="100"/>
      <c r="K224" s="100"/>
      <c r="L224" s="100"/>
    </row>
    <row r="225" spans="2:12" ht="39.950000000000003" hidden="1">
      <c r="B225" s="94">
        <v>223</v>
      </c>
      <c r="C225" s="95" t="s">
        <v>722</v>
      </c>
      <c r="D225" s="96" t="s">
        <v>721</v>
      </c>
      <c r="E225" s="95" t="s">
        <v>12</v>
      </c>
      <c r="F225" s="97">
        <f t="shared" si="3"/>
        <v>0</v>
      </c>
      <c r="G225" s="93"/>
      <c r="H225" s="98"/>
      <c r="J225" s="100"/>
      <c r="K225" s="100"/>
      <c r="L225" s="100"/>
    </row>
    <row r="226" spans="2:12" ht="39.950000000000003" hidden="1">
      <c r="B226" s="94">
        <v>224</v>
      </c>
      <c r="C226" s="95" t="s">
        <v>723</v>
      </c>
      <c r="D226" s="96" t="s">
        <v>724</v>
      </c>
      <c r="E226" s="95" t="s">
        <v>12</v>
      </c>
      <c r="F226" s="97">
        <f t="shared" si="3"/>
        <v>0</v>
      </c>
      <c r="G226" s="93"/>
      <c r="H226" s="98"/>
      <c r="J226" s="100"/>
      <c r="K226" s="100"/>
      <c r="L226" s="100"/>
    </row>
    <row r="227" spans="2:12" ht="39.950000000000003" hidden="1">
      <c r="B227" s="94">
        <v>225</v>
      </c>
      <c r="C227" s="95" t="s">
        <v>725</v>
      </c>
      <c r="D227" s="96" t="s">
        <v>724</v>
      </c>
      <c r="E227" s="95" t="s">
        <v>12</v>
      </c>
      <c r="F227" s="97">
        <f t="shared" si="3"/>
        <v>0</v>
      </c>
      <c r="G227" s="93"/>
      <c r="H227" s="98"/>
      <c r="J227" s="100"/>
      <c r="K227" s="100"/>
      <c r="L227" s="100"/>
    </row>
    <row r="228" spans="2:12" ht="39.950000000000003" hidden="1">
      <c r="B228" s="94">
        <v>226</v>
      </c>
      <c r="C228" s="95" t="s">
        <v>726</v>
      </c>
      <c r="D228" s="96" t="s">
        <v>727</v>
      </c>
      <c r="E228" s="95" t="s">
        <v>12</v>
      </c>
      <c r="F228" s="97">
        <f t="shared" si="3"/>
        <v>0</v>
      </c>
      <c r="G228" s="93"/>
      <c r="H228" s="98"/>
      <c r="J228" s="100"/>
      <c r="K228" s="100"/>
      <c r="L228" s="100"/>
    </row>
    <row r="229" spans="2:12" ht="39.950000000000003" hidden="1">
      <c r="B229" s="94">
        <v>227</v>
      </c>
      <c r="C229" s="95" t="s">
        <v>728</v>
      </c>
      <c r="D229" s="96" t="s">
        <v>727</v>
      </c>
      <c r="E229" s="95" t="s">
        <v>12</v>
      </c>
      <c r="F229" s="97">
        <f t="shared" si="3"/>
        <v>0</v>
      </c>
      <c r="G229" s="93"/>
      <c r="H229" s="98"/>
      <c r="J229" s="100"/>
      <c r="K229" s="100"/>
      <c r="L229" s="100"/>
    </row>
    <row r="230" spans="2:12" ht="39.950000000000003" hidden="1">
      <c r="B230" s="94">
        <v>228</v>
      </c>
      <c r="C230" s="95" t="s">
        <v>729</v>
      </c>
      <c r="D230" s="96" t="s">
        <v>730</v>
      </c>
      <c r="E230" s="95" t="s">
        <v>12</v>
      </c>
      <c r="F230" s="97">
        <f t="shared" si="3"/>
        <v>0</v>
      </c>
      <c r="G230" s="93"/>
      <c r="H230" s="98"/>
      <c r="J230" s="100"/>
      <c r="K230" s="100"/>
      <c r="L230" s="100"/>
    </row>
    <row r="231" spans="2:12" ht="39.950000000000003" hidden="1">
      <c r="B231" s="94">
        <v>229</v>
      </c>
      <c r="C231" s="95" t="s">
        <v>731</v>
      </c>
      <c r="D231" s="96" t="s">
        <v>730</v>
      </c>
      <c r="E231" s="95" t="s">
        <v>12</v>
      </c>
      <c r="F231" s="97">
        <f t="shared" si="3"/>
        <v>0</v>
      </c>
      <c r="G231" s="93"/>
      <c r="H231" s="98"/>
      <c r="J231" s="100"/>
      <c r="K231" s="100"/>
      <c r="L231" s="100"/>
    </row>
    <row r="232" spans="2:12" ht="32.1" hidden="1">
      <c r="B232" s="94">
        <v>230</v>
      </c>
      <c r="C232" s="95" t="s">
        <v>732</v>
      </c>
      <c r="D232" s="96" t="s">
        <v>733</v>
      </c>
      <c r="E232" s="95" t="s">
        <v>734</v>
      </c>
      <c r="F232" s="97">
        <f t="shared" si="3"/>
        <v>0</v>
      </c>
      <c r="G232" s="93"/>
      <c r="H232" s="98"/>
      <c r="J232" s="100"/>
      <c r="K232" s="100"/>
      <c r="L232" s="100"/>
    </row>
    <row r="233" spans="2:12" ht="39.950000000000003" hidden="1">
      <c r="B233" s="94">
        <v>231</v>
      </c>
      <c r="C233" s="95" t="s">
        <v>735</v>
      </c>
      <c r="D233" s="96" t="s">
        <v>736</v>
      </c>
      <c r="E233" s="95" t="s">
        <v>737</v>
      </c>
      <c r="F233" s="97">
        <f t="shared" si="3"/>
        <v>0</v>
      </c>
      <c r="G233" s="93"/>
      <c r="H233" s="98"/>
      <c r="J233" s="100"/>
      <c r="K233" s="100"/>
      <c r="L233" s="100"/>
    </row>
    <row r="234" spans="2:12" ht="39.950000000000003">
      <c r="B234" s="94">
        <v>232</v>
      </c>
      <c r="C234" s="95" t="s">
        <v>175</v>
      </c>
      <c r="D234" s="96" t="s">
        <v>736</v>
      </c>
      <c r="E234" s="95" t="s">
        <v>737</v>
      </c>
      <c r="F234" s="97">
        <f t="shared" si="3"/>
        <v>6</v>
      </c>
      <c r="G234" s="93"/>
      <c r="H234" s="98"/>
      <c r="J234" s="100">
        <v>3</v>
      </c>
      <c r="K234" s="100">
        <v>3</v>
      </c>
      <c r="L234" s="100"/>
    </row>
    <row r="235" spans="2:12" ht="63.95" hidden="1">
      <c r="B235" s="94">
        <v>233</v>
      </c>
      <c r="C235" s="95" t="s">
        <v>738</v>
      </c>
      <c r="D235" s="96" t="s">
        <v>739</v>
      </c>
      <c r="E235" s="95" t="s">
        <v>737</v>
      </c>
      <c r="F235" s="97">
        <f t="shared" si="3"/>
        <v>0</v>
      </c>
      <c r="G235" s="93"/>
      <c r="H235" s="98"/>
      <c r="J235" s="100"/>
      <c r="K235" s="100"/>
      <c r="L235" s="100"/>
    </row>
    <row r="236" spans="2:12" ht="63.95" hidden="1">
      <c r="B236" s="94">
        <v>234</v>
      </c>
      <c r="C236" s="95" t="s">
        <v>740</v>
      </c>
      <c r="D236" s="96" t="s">
        <v>739</v>
      </c>
      <c r="E236" s="95" t="s">
        <v>737</v>
      </c>
      <c r="F236" s="97">
        <f t="shared" si="3"/>
        <v>0</v>
      </c>
      <c r="G236" s="93"/>
      <c r="H236" s="98"/>
      <c r="J236" s="100"/>
      <c r="K236" s="100"/>
      <c r="L236" s="100"/>
    </row>
    <row r="237" spans="2:12" ht="63.95" hidden="1">
      <c r="B237" s="94">
        <v>235</v>
      </c>
      <c r="C237" s="95" t="s">
        <v>741</v>
      </c>
      <c r="D237" s="96" t="s">
        <v>742</v>
      </c>
      <c r="E237" s="95" t="s">
        <v>737</v>
      </c>
      <c r="F237" s="97">
        <f t="shared" si="3"/>
        <v>0</v>
      </c>
      <c r="G237" s="93"/>
      <c r="H237" s="98"/>
      <c r="J237" s="100"/>
      <c r="K237" s="100"/>
      <c r="L237" s="100"/>
    </row>
    <row r="238" spans="2:12" ht="63.95" hidden="1">
      <c r="B238" s="94">
        <v>236</v>
      </c>
      <c r="C238" s="95" t="s">
        <v>743</v>
      </c>
      <c r="D238" s="96" t="s">
        <v>742</v>
      </c>
      <c r="E238" s="95" t="s">
        <v>737</v>
      </c>
      <c r="F238" s="97">
        <f t="shared" si="3"/>
        <v>0</v>
      </c>
      <c r="G238" s="93"/>
      <c r="H238" s="98"/>
      <c r="J238" s="100"/>
      <c r="K238" s="100"/>
      <c r="L238" s="100"/>
    </row>
    <row r="239" spans="2:12" ht="24" hidden="1">
      <c r="B239" s="94">
        <v>237</v>
      </c>
      <c r="C239" s="95" t="s">
        <v>744</v>
      </c>
      <c r="D239" s="96" t="s">
        <v>745</v>
      </c>
      <c r="E239" s="95" t="s">
        <v>12</v>
      </c>
      <c r="F239" s="97">
        <f t="shared" si="3"/>
        <v>0</v>
      </c>
      <c r="G239" s="93"/>
      <c r="H239" s="98"/>
      <c r="J239" s="100"/>
      <c r="K239" s="100"/>
      <c r="L239" s="100"/>
    </row>
    <row r="240" spans="2:12" ht="15.95" hidden="1">
      <c r="B240" s="94">
        <v>238</v>
      </c>
      <c r="C240" s="95" t="s">
        <v>746</v>
      </c>
      <c r="D240" s="96" t="s">
        <v>747</v>
      </c>
      <c r="E240" s="95" t="s">
        <v>12</v>
      </c>
      <c r="F240" s="97">
        <f t="shared" si="3"/>
        <v>0</v>
      </c>
      <c r="G240" s="93"/>
      <c r="H240" s="98"/>
      <c r="J240" s="100"/>
      <c r="K240" s="100"/>
      <c r="L240" s="100"/>
    </row>
    <row r="241" spans="2:12" ht="24" hidden="1">
      <c r="B241" s="94">
        <v>239</v>
      </c>
      <c r="C241" s="95" t="s">
        <v>748</v>
      </c>
      <c r="D241" s="96" t="s">
        <v>749</v>
      </c>
      <c r="E241" s="95" t="s">
        <v>12</v>
      </c>
      <c r="F241" s="97">
        <f t="shared" si="3"/>
        <v>0</v>
      </c>
      <c r="G241" s="93"/>
      <c r="H241" s="98"/>
      <c r="J241" s="100"/>
      <c r="K241" s="100"/>
      <c r="L241" s="100"/>
    </row>
    <row r="242" spans="2:12" ht="24">
      <c r="B242" s="94">
        <v>240</v>
      </c>
      <c r="C242" s="95" t="s">
        <v>177</v>
      </c>
      <c r="D242" s="96" t="s">
        <v>749</v>
      </c>
      <c r="E242" s="95" t="s">
        <v>12</v>
      </c>
      <c r="F242" s="97">
        <f t="shared" si="3"/>
        <v>1</v>
      </c>
      <c r="G242" s="93"/>
      <c r="H242" s="98"/>
      <c r="J242" s="100">
        <v>1</v>
      </c>
      <c r="K242" s="100"/>
      <c r="L242" s="100"/>
    </row>
    <row r="243" spans="2:12" ht="14.1" hidden="1">
      <c r="B243" s="94"/>
      <c r="C243" s="95"/>
      <c r="D243" s="96"/>
      <c r="E243" s="95"/>
      <c r="F243" s="97"/>
      <c r="G243" s="93"/>
      <c r="H243" s="98"/>
      <c r="J243" s="100"/>
      <c r="K243" s="100"/>
      <c r="L243" s="100"/>
    </row>
    <row r="244" spans="2:12" ht="32.1" hidden="1">
      <c r="B244" s="94">
        <v>241</v>
      </c>
      <c r="C244" s="95" t="s">
        <v>750</v>
      </c>
      <c r="D244" s="96" t="s">
        <v>751</v>
      </c>
      <c r="E244" s="95" t="s">
        <v>752</v>
      </c>
      <c r="F244" s="97">
        <f t="shared" si="3"/>
        <v>0</v>
      </c>
      <c r="G244" s="93"/>
      <c r="H244" s="98"/>
      <c r="J244" s="100"/>
      <c r="K244" s="100"/>
      <c r="L244" s="100"/>
    </row>
    <row r="245" spans="2:12" ht="15.95">
      <c r="B245" s="94">
        <v>242</v>
      </c>
      <c r="C245" s="95" t="s">
        <v>179</v>
      </c>
      <c r="D245" s="96" t="s">
        <v>753</v>
      </c>
      <c r="E245" s="95" t="s">
        <v>12</v>
      </c>
      <c r="F245" s="97">
        <f t="shared" si="3"/>
        <v>1</v>
      </c>
      <c r="G245" s="93"/>
      <c r="H245" s="98"/>
      <c r="J245" s="100"/>
      <c r="K245" s="100">
        <v>1</v>
      </c>
      <c r="L245" s="100"/>
    </row>
    <row r="246" spans="2:12" ht="15.95">
      <c r="B246" s="94">
        <v>243</v>
      </c>
      <c r="C246" s="95" t="s">
        <v>754</v>
      </c>
      <c r="D246" s="96" t="s">
        <v>755</v>
      </c>
      <c r="E246" s="95" t="s">
        <v>12</v>
      </c>
      <c r="F246" s="97">
        <f t="shared" si="3"/>
        <v>2</v>
      </c>
      <c r="G246" s="93"/>
      <c r="H246" s="98"/>
      <c r="J246" s="100">
        <v>1</v>
      </c>
      <c r="K246" s="100"/>
      <c r="L246" s="100">
        <v>1</v>
      </c>
    </row>
    <row r="247" spans="2:12" ht="24" hidden="1">
      <c r="B247" s="94">
        <v>244</v>
      </c>
      <c r="C247" s="95" t="s">
        <v>756</v>
      </c>
      <c r="D247" s="96" t="s">
        <v>757</v>
      </c>
      <c r="E247" s="95" t="s">
        <v>12</v>
      </c>
      <c r="F247" s="97">
        <f t="shared" si="3"/>
        <v>0</v>
      </c>
      <c r="G247" s="93"/>
      <c r="H247" s="98"/>
      <c r="J247" s="100"/>
      <c r="K247" s="100"/>
      <c r="L247" s="100"/>
    </row>
    <row r="248" spans="2:12" ht="32.1" hidden="1">
      <c r="B248" s="94">
        <v>245</v>
      </c>
      <c r="C248" s="95" t="s">
        <v>758</v>
      </c>
      <c r="D248" s="96" t="s">
        <v>759</v>
      </c>
      <c r="E248" s="95" t="s">
        <v>12</v>
      </c>
      <c r="F248" s="97">
        <f t="shared" si="3"/>
        <v>0</v>
      </c>
      <c r="G248" s="93"/>
      <c r="H248" s="98"/>
      <c r="J248" s="100"/>
      <c r="K248" s="100"/>
      <c r="L248" s="100"/>
    </row>
    <row r="249" spans="2:12" ht="15.95" hidden="1">
      <c r="B249" s="94">
        <v>246</v>
      </c>
      <c r="C249" s="95" t="s">
        <v>760</v>
      </c>
      <c r="D249" s="96" t="s">
        <v>761</v>
      </c>
      <c r="E249" s="95" t="s">
        <v>12</v>
      </c>
      <c r="F249" s="97">
        <f t="shared" si="3"/>
        <v>0</v>
      </c>
      <c r="G249" s="93"/>
      <c r="H249" s="98"/>
      <c r="J249" s="100"/>
      <c r="K249" s="100"/>
      <c r="L249" s="100"/>
    </row>
    <row r="250" spans="2:12" ht="15.95" hidden="1">
      <c r="B250" s="94">
        <v>247</v>
      </c>
      <c r="C250" s="95" t="s">
        <v>762</v>
      </c>
      <c r="D250" s="96" t="s">
        <v>763</v>
      </c>
      <c r="E250" s="95" t="s">
        <v>12</v>
      </c>
      <c r="F250" s="97">
        <f t="shared" si="3"/>
        <v>0</v>
      </c>
      <c r="G250" s="93"/>
      <c r="H250" s="98"/>
      <c r="J250" s="100"/>
      <c r="K250" s="100"/>
      <c r="L250" s="100"/>
    </row>
    <row r="251" spans="2:12" ht="48" hidden="1">
      <c r="B251" s="94">
        <v>248</v>
      </c>
      <c r="C251" s="95" t="s">
        <v>764</v>
      </c>
      <c r="D251" s="96" t="s">
        <v>765</v>
      </c>
      <c r="E251" s="95" t="s">
        <v>12</v>
      </c>
      <c r="F251" s="97">
        <f t="shared" si="3"/>
        <v>0</v>
      </c>
      <c r="G251" s="93"/>
      <c r="H251" s="98"/>
      <c r="J251" s="100"/>
      <c r="K251" s="100"/>
      <c r="L251" s="100"/>
    </row>
    <row r="252" spans="2:12" ht="48">
      <c r="B252" s="94">
        <v>249</v>
      </c>
      <c r="C252" s="95" t="s">
        <v>181</v>
      </c>
      <c r="D252" s="96" t="s">
        <v>765</v>
      </c>
      <c r="E252" s="95" t="s">
        <v>12</v>
      </c>
      <c r="F252" s="97">
        <f t="shared" si="3"/>
        <v>9</v>
      </c>
      <c r="G252" s="93"/>
      <c r="H252" s="98"/>
      <c r="J252" s="100">
        <v>3</v>
      </c>
      <c r="K252" s="100">
        <v>5</v>
      </c>
      <c r="L252" s="100">
        <v>1</v>
      </c>
    </row>
    <row r="253" spans="2:12" ht="48.6" customHeight="1">
      <c r="B253" s="114"/>
      <c r="C253" s="115"/>
      <c r="D253" s="116"/>
      <c r="E253" s="115"/>
      <c r="F253" s="117"/>
      <c r="G253" s="118"/>
      <c r="H253" s="98"/>
      <c r="J253" s="119"/>
      <c r="K253" s="119"/>
      <c r="L253" s="119"/>
    </row>
    <row r="254" spans="2:12" ht="24">
      <c r="B254" s="94">
        <v>283</v>
      </c>
      <c r="C254" s="95" t="s">
        <v>766</v>
      </c>
      <c r="D254" s="96" t="s">
        <v>767</v>
      </c>
      <c r="E254" s="95" t="s">
        <v>12</v>
      </c>
      <c r="F254" s="97">
        <f t="shared" ref="F254:F267" si="4">SUM(J254:L254)</f>
        <v>5</v>
      </c>
      <c r="G254" s="93"/>
      <c r="H254" s="98"/>
      <c r="J254" s="100">
        <v>2</v>
      </c>
      <c r="K254" s="100">
        <v>2</v>
      </c>
      <c r="L254" s="100">
        <v>1</v>
      </c>
    </row>
    <row r="255" spans="2:12" ht="48">
      <c r="B255" s="94">
        <v>285</v>
      </c>
      <c r="C255" s="95" t="s">
        <v>768</v>
      </c>
      <c r="D255" s="96" t="s">
        <v>769</v>
      </c>
      <c r="E255" s="95" t="s">
        <v>12</v>
      </c>
      <c r="F255" s="97">
        <f t="shared" si="4"/>
        <v>1</v>
      </c>
      <c r="G255" s="93"/>
      <c r="H255" s="98"/>
      <c r="J255" s="100"/>
      <c r="K255" s="100">
        <v>1</v>
      </c>
      <c r="L255" s="100"/>
    </row>
    <row r="256" spans="2:12" ht="24">
      <c r="B256" s="94">
        <v>287</v>
      </c>
      <c r="C256" s="95" t="s">
        <v>185</v>
      </c>
      <c r="D256" s="96" t="s">
        <v>770</v>
      </c>
      <c r="E256" s="95" t="s">
        <v>12</v>
      </c>
      <c r="F256" s="97">
        <f t="shared" si="4"/>
        <v>2</v>
      </c>
      <c r="G256" s="93"/>
      <c r="H256" s="98"/>
      <c r="J256" s="100">
        <v>2</v>
      </c>
      <c r="K256" s="100"/>
      <c r="L256" s="100"/>
    </row>
    <row r="257" spans="2:12" ht="15.95">
      <c r="B257" s="94">
        <v>291</v>
      </c>
      <c r="C257" s="95" t="s">
        <v>187</v>
      </c>
      <c r="D257" s="96" t="s">
        <v>771</v>
      </c>
      <c r="E257" s="95" t="s">
        <v>12</v>
      </c>
      <c r="F257" s="97">
        <f t="shared" si="4"/>
        <v>3</v>
      </c>
      <c r="G257" s="93"/>
      <c r="H257" s="98"/>
      <c r="J257" s="100"/>
      <c r="K257" s="100">
        <v>2</v>
      </c>
      <c r="L257" s="100">
        <v>1</v>
      </c>
    </row>
    <row r="258" spans="2:12" ht="15.95">
      <c r="B258" s="94">
        <v>293</v>
      </c>
      <c r="C258" s="95" t="s">
        <v>189</v>
      </c>
      <c r="D258" s="96" t="s">
        <v>772</v>
      </c>
      <c r="E258" s="95" t="s">
        <v>12</v>
      </c>
      <c r="F258" s="97">
        <f t="shared" si="4"/>
        <v>2</v>
      </c>
      <c r="G258" s="93"/>
      <c r="H258" s="98"/>
      <c r="J258" s="100"/>
      <c r="K258" s="100">
        <v>2</v>
      </c>
      <c r="L258" s="100"/>
    </row>
    <row r="259" spans="2:12" ht="15.95">
      <c r="B259" s="94">
        <v>295</v>
      </c>
      <c r="C259" s="95" t="s">
        <v>191</v>
      </c>
      <c r="D259" s="96" t="s">
        <v>773</v>
      </c>
      <c r="E259" s="95" t="s">
        <v>12</v>
      </c>
      <c r="F259" s="97">
        <f t="shared" si="4"/>
        <v>3</v>
      </c>
      <c r="G259" s="93"/>
      <c r="H259" s="98"/>
      <c r="J259" s="100"/>
      <c r="K259" s="100">
        <v>3</v>
      </c>
      <c r="L259" s="100"/>
    </row>
    <row r="260" spans="2:12" ht="39.950000000000003">
      <c r="B260" s="94">
        <v>297</v>
      </c>
      <c r="C260" s="95" t="s">
        <v>193</v>
      </c>
      <c r="D260" s="96" t="s">
        <v>774</v>
      </c>
      <c r="E260" s="95" t="s">
        <v>12</v>
      </c>
      <c r="F260" s="97">
        <f t="shared" si="4"/>
        <v>1</v>
      </c>
      <c r="G260" s="93"/>
      <c r="H260" s="98"/>
      <c r="J260" s="100"/>
      <c r="K260" s="100">
        <v>1</v>
      </c>
      <c r="L260" s="100"/>
    </row>
    <row r="261" spans="2:12" ht="32.1">
      <c r="B261" s="94">
        <v>299</v>
      </c>
      <c r="C261" s="95" t="s">
        <v>195</v>
      </c>
      <c r="D261" s="96" t="s">
        <v>775</v>
      </c>
      <c r="E261" s="95" t="s">
        <v>12</v>
      </c>
      <c r="F261" s="97">
        <f t="shared" si="4"/>
        <v>15</v>
      </c>
      <c r="G261" s="93"/>
      <c r="H261" s="98"/>
      <c r="J261" s="100"/>
      <c r="K261" s="100">
        <v>15</v>
      </c>
      <c r="L261" s="100"/>
    </row>
    <row r="262" spans="2:12" ht="32.1">
      <c r="B262" s="94">
        <v>303</v>
      </c>
      <c r="C262" s="95" t="s">
        <v>776</v>
      </c>
      <c r="D262" s="96" t="s">
        <v>777</v>
      </c>
      <c r="E262" s="95" t="s">
        <v>12</v>
      </c>
      <c r="F262" s="97">
        <f t="shared" si="4"/>
        <v>1</v>
      </c>
      <c r="G262" s="93"/>
      <c r="H262" s="98"/>
      <c r="J262" s="100"/>
      <c r="K262" s="100">
        <v>1</v>
      </c>
      <c r="L262" s="100"/>
    </row>
    <row r="263" spans="2:12" ht="39.950000000000003">
      <c r="B263" s="94">
        <v>305</v>
      </c>
      <c r="C263" s="95" t="s">
        <v>778</v>
      </c>
      <c r="D263" s="96" t="s">
        <v>779</v>
      </c>
      <c r="E263" s="95" t="s">
        <v>12</v>
      </c>
      <c r="F263" s="97">
        <f t="shared" si="4"/>
        <v>0</v>
      </c>
      <c r="G263" s="93"/>
      <c r="H263" s="98"/>
      <c r="J263" s="100"/>
      <c r="K263" s="100"/>
      <c r="L263" s="100"/>
    </row>
    <row r="264" spans="2:12" ht="48">
      <c r="B264" s="94">
        <v>308</v>
      </c>
      <c r="C264" s="95" t="s">
        <v>780</v>
      </c>
      <c r="D264" s="96" t="s">
        <v>781</v>
      </c>
      <c r="E264" s="95" t="s">
        <v>12</v>
      </c>
      <c r="F264" s="97">
        <f t="shared" si="4"/>
        <v>0</v>
      </c>
      <c r="G264" s="93"/>
      <c r="H264" s="98"/>
      <c r="J264" s="100"/>
      <c r="K264" s="100"/>
      <c r="L264" s="100"/>
    </row>
    <row r="265" spans="2:12" ht="56.1">
      <c r="B265" s="94">
        <v>312</v>
      </c>
      <c r="C265" s="95" t="s">
        <v>782</v>
      </c>
      <c r="D265" s="96" t="s">
        <v>783</v>
      </c>
      <c r="E265" s="95" t="s">
        <v>12</v>
      </c>
      <c r="F265" s="97">
        <f t="shared" si="4"/>
        <v>0</v>
      </c>
      <c r="G265" s="93"/>
      <c r="H265" s="98"/>
      <c r="J265" s="100"/>
      <c r="K265" s="100"/>
      <c r="L265" s="100"/>
    </row>
    <row r="266" spans="2:12" ht="39.950000000000003">
      <c r="B266" s="94">
        <v>313</v>
      </c>
      <c r="C266" s="95" t="s">
        <v>784</v>
      </c>
      <c r="D266" s="96" t="s">
        <v>785</v>
      </c>
      <c r="E266" s="95" t="s">
        <v>12</v>
      </c>
      <c r="F266" s="97">
        <f t="shared" si="4"/>
        <v>0</v>
      </c>
      <c r="G266" s="93"/>
      <c r="H266" s="98"/>
      <c r="J266" s="100"/>
      <c r="K266" s="100"/>
      <c r="L266" s="100"/>
    </row>
    <row r="267" spans="2:12" ht="48">
      <c r="B267" s="94">
        <v>316</v>
      </c>
      <c r="C267" s="95" t="s">
        <v>786</v>
      </c>
      <c r="D267" s="96" t="s">
        <v>787</v>
      </c>
      <c r="E267" s="95" t="s">
        <v>12</v>
      </c>
      <c r="F267" s="97">
        <f t="shared" si="4"/>
        <v>0</v>
      </c>
      <c r="G267" s="93"/>
      <c r="H267" s="98"/>
      <c r="J267" s="100"/>
      <c r="K267" s="100"/>
      <c r="L267" s="100"/>
    </row>
    <row r="268" spans="2:12" ht="39.950000000000003">
      <c r="B268" s="94">
        <v>333</v>
      </c>
      <c r="C268" s="95" t="s">
        <v>788</v>
      </c>
      <c r="D268" s="96" t="s">
        <v>789</v>
      </c>
      <c r="E268" s="95" t="s">
        <v>12</v>
      </c>
      <c r="F268" s="97">
        <f t="shared" ref="F268:F279" si="5">SUM(J268:L268)</f>
        <v>0</v>
      </c>
      <c r="G268" s="93"/>
      <c r="H268" s="98"/>
      <c r="J268" s="100"/>
      <c r="K268" s="100"/>
      <c r="L268" s="100"/>
    </row>
    <row r="269" spans="2:12" ht="104.1">
      <c r="B269" s="94">
        <v>336</v>
      </c>
      <c r="C269" s="95" t="s">
        <v>790</v>
      </c>
      <c r="D269" s="96" t="s">
        <v>791</v>
      </c>
      <c r="E269" s="95" t="s">
        <v>12</v>
      </c>
      <c r="F269" s="97">
        <f t="shared" si="5"/>
        <v>0</v>
      </c>
      <c r="G269" s="93"/>
      <c r="H269" s="98"/>
      <c r="J269" s="100"/>
      <c r="K269" s="100"/>
      <c r="L269" s="100"/>
    </row>
    <row r="270" spans="2:12" ht="32.1">
      <c r="B270" s="94">
        <v>342</v>
      </c>
      <c r="C270" s="95" t="s">
        <v>792</v>
      </c>
      <c r="D270" s="96" t="s">
        <v>793</v>
      </c>
      <c r="E270" s="95" t="s">
        <v>12</v>
      </c>
      <c r="F270" s="97">
        <f t="shared" si="5"/>
        <v>0</v>
      </c>
      <c r="G270" s="93"/>
      <c r="H270" s="98"/>
      <c r="J270" s="100"/>
      <c r="K270" s="100"/>
      <c r="L270" s="100"/>
    </row>
    <row r="271" spans="2:12" ht="48">
      <c r="B271" s="94">
        <v>345</v>
      </c>
      <c r="C271" s="95" t="s">
        <v>794</v>
      </c>
      <c r="D271" s="96" t="s">
        <v>795</v>
      </c>
      <c r="E271" s="95" t="s">
        <v>12</v>
      </c>
      <c r="F271" s="97">
        <f t="shared" si="5"/>
        <v>0</v>
      </c>
      <c r="G271" s="93"/>
      <c r="H271" s="98"/>
      <c r="J271" s="100"/>
      <c r="K271" s="100"/>
      <c r="L271" s="100"/>
    </row>
    <row r="272" spans="2:12" ht="48">
      <c r="B272" s="94">
        <v>350</v>
      </c>
      <c r="C272" s="95" t="s">
        <v>796</v>
      </c>
      <c r="D272" s="96" t="s">
        <v>797</v>
      </c>
      <c r="E272" s="95" t="s">
        <v>12</v>
      </c>
      <c r="F272" s="97">
        <f t="shared" si="5"/>
        <v>0</v>
      </c>
      <c r="G272" s="93"/>
      <c r="H272" s="98"/>
      <c r="J272" s="100"/>
      <c r="K272" s="100"/>
      <c r="L272" s="100"/>
    </row>
    <row r="273" spans="2:12" ht="56.45" customHeight="1">
      <c r="B273" s="94">
        <v>352</v>
      </c>
      <c r="C273" s="95" t="s">
        <v>798</v>
      </c>
      <c r="D273" s="96" t="s">
        <v>799</v>
      </c>
      <c r="E273" s="95" t="s">
        <v>12</v>
      </c>
      <c r="F273" s="97">
        <f t="shared" si="5"/>
        <v>5</v>
      </c>
      <c r="G273" s="93"/>
      <c r="H273" s="98"/>
      <c r="J273" s="100"/>
      <c r="K273" s="100">
        <v>5</v>
      </c>
      <c r="L273" s="100"/>
    </row>
    <row r="274" spans="2:12" ht="48">
      <c r="B274" s="94">
        <v>355</v>
      </c>
      <c r="C274" s="95" t="s">
        <v>800</v>
      </c>
      <c r="D274" s="96" t="s">
        <v>801</v>
      </c>
      <c r="E274" s="95" t="s">
        <v>12</v>
      </c>
      <c r="F274" s="97">
        <f t="shared" si="5"/>
        <v>0</v>
      </c>
      <c r="G274" s="93"/>
      <c r="H274" s="98"/>
      <c r="J274" s="100"/>
      <c r="K274" s="100"/>
      <c r="L274" s="100"/>
    </row>
    <row r="275" spans="2:12" ht="63.95">
      <c r="B275" s="94">
        <v>363</v>
      </c>
      <c r="C275" s="128" t="s">
        <v>197</v>
      </c>
      <c r="D275" s="96" t="s">
        <v>802</v>
      </c>
      <c r="E275" s="95" t="s">
        <v>12</v>
      </c>
      <c r="F275" s="97">
        <f t="shared" si="5"/>
        <v>1</v>
      </c>
      <c r="G275" s="93"/>
      <c r="H275" s="98"/>
      <c r="J275" s="100"/>
      <c r="K275" s="100"/>
      <c r="L275" s="100">
        <v>1</v>
      </c>
    </row>
    <row r="276" spans="2:12" ht="63.95">
      <c r="B276" s="94">
        <v>367</v>
      </c>
      <c r="C276" s="95" t="s">
        <v>199</v>
      </c>
      <c r="D276" s="96" t="s">
        <v>803</v>
      </c>
      <c r="E276" s="95" t="s">
        <v>12</v>
      </c>
      <c r="F276" s="97">
        <f t="shared" si="5"/>
        <v>2</v>
      </c>
      <c r="G276" s="93"/>
      <c r="H276" s="98"/>
      <c r="J276" s="100">
        <v>1</v>
      </c>
      <c r="K276" s="100">
        <v>1</v>
      </c>
      <c r="L276" s="100"/>
    </row>
    <row r="277" spans="2:12" ht="39.950000000000003">
      <c r="B277" s="94">
        <v>372</v>
      </c>
      <c r="C277" s="95" t="s">
        <v>201</v>
      </c>
      <c r="D277" s="96" t="s">
        <v>804</v>
      </c>
      <c r="E277" s="95" t="s">
        <v>12</v>
      </c>
      <c r="F277" s="97">
        <f t="shared" si="5"/>
        <v>6</v>
      </c>
      <c r="G277" s="93"/>
      <c r="H277" s="98"/>
      <c r="J277" s="100">
        <v>3</v>
      </c>
      <c r="K277" s="100">
        <v>3</v>
      </c>
      <c r="L277" s="100"/>
    </row>
    <row r="278" spans="2:12" ht="39.950000000000003">
      <c r="B278" s="94">
        <v>379</v>
      </c>
      <c r="C278" s="95" t="s">
        <v>805</v>
      </c>
      <c r="D278" s="96" t="s">
        <v>806</v>
      </c>
      <c r="E278" s="95" t="s">
        <v>12</v>
      </c>
      <c r="F278" s="97">
        <f t="shared" si="5"/>
        <v>0</v>
      </c>
      <c r="G278" s="93"/>
      <c r="H278" s="98"/>
      <c r="J278" s="100"/>
      <c r="K278" s="100"/>
      <c r="L278" s="100"/>
    </row>
    <row r="279" spans="2:12" ht="48">
      <c r="B279" s="94">
        <v>382</v>
      </c>
      <c r="C279" s="95" t="s">
        <v>203</v>
      </c>
      <c r="D279" s="96" t="s">
        <v>807</v>
      </c>
      <c r="E279" s="95" t="s">
        <v>12</v>
      </c>
      <c r="F279" s="97">
        <f t="shared" si="5"/>
        <v>2</v>
      </c>
      <c r="G279" s="93"/>
      <c r="H279" s="98"/>
      <c r="J279" s="100">
        <v>1</v>
      </c>
      <c r="K279" s="100">
        <v>1</v>
      </c>
      <c r="L279" s="100"/>
    </row>
    <row r="280" spans="2:12" ht="56.1">
      <c r="B280" s="94">
        <v>386</v>
      </c>
      <c r="C280" s="95" t="s">
        <v>205</v>
      </c>
      <c r="D280" s="96" t="s">
        <v>808</v>
      </c>
      <c r="E280" s="95" t="s">
        <v>12</v>
      </c>
      <c r="F280" s="97">
        <f t="shared" ref="F280:F282" si="6">SUM(J280:L280)</f>
        <v>1</v>
      </c>
      <c r="G280" s="93"/>
      <c r="H280" s="98"/>
      <c r="J280" s="100"/>
      <c r="K280" s="100">
        <v>1</v>
      </c>
      <c r="L280" s="100"/>
    </row>
    <row r="281" spans="2:12" ht="32.1">
      <c r="B281" s="94">
        <v>394</v>
      </c>
      <c r="C281" s="95" t="s">
        <v>207</v>
      </c>
      <c r="D281" s="96" t="s">
        <v>809</v>
      </c>
      <c r="E281" s="95" t="s">
        <v>12</v>
      </c>
      <c r="F281" s="97">
        <f t="shared" si="6"/>
        <v>4</v>
      </c>
      <c r="G281" s="93"/>
      <c r="H281" s="98"/>
      <c r="J281" s="100"/>
      <c r="K281" s="100">
        <v>4</v>
      </c>
      <c r="L281" s="100"/>
    </row>
    <row r="282" spans="2:12" ht="39.950000000000003">
      <c r="B282" s="94">
        <v>396</v>
      </c>
      <c r="C282" s="95" t="s">
        <v>209</v>
      </c>
      <c r="D282" s="96" t="s">
        <v>810</v>
      </c>
      <c r="E282" s="95" t="s">
        <v>12</v>
      </c>
      <c r="F282" s="97">
        <f t="shared" si="6"/>
        <v>1</v>
      </c>
      <c r="G282" s="93"/>
      <c r="H282" s="98"/>
      <c r="J282" s="100"/>
      <c r="K282" s="100">
        <v>1</v>
      </c>
      <c r="L282" s="100"/>
    </row>
    <row r="283" spans="2:12" ht="19.5" customHeight="1">
      <c r="H283" s="111" t="e">
        <f>#REF!+#REF!</f>
        <v>#REF!</v>
      </c>
    </row>
  </sheetData>
  <conditionalFormatting sqref="F5:F282">
    <cfRule type="cellIs" dxfId="3" priority="4" operator="equal">
      <formula>0</formula>
    </cfRule>
  </conditionalFormatting>
  <conditionalFormatting sqref="G5:G282 J5:L282">
    <cfRule type="expression" dxfId="2" priority="5">
      <formula>ISERROR($H5)</formula>
    </cfRule>
  </conditionalFormatting>
  <dataValidations xWindow="77" yWindow="186" count="1">
    <dataValidation type="decimal" operator="greaterThan" allowBlank="1" showInputMessage="1" showErrorMessage="1" errorTitle="Campo Numérico" error="Campo Numérico" promptTitle="Campo Numérico" prompt="Campo Numérico" sqref="J5:L282" xr:uid="{A0F28F61-5A0B-4751-9FAE-B209C401B5A5}">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ECA30-E419-4C48-9FD1-A6B1A6CF3922}">
  <dimension ref="A1:L90"/>
  <sheetViews>
    <sheetView topLeftCell="L5" zoomScale="60" zoomScaleNormal="60" workbookViewId="0">
      <selection activeCell="L5" sqref="L5"/>
    </sheetView>
  </sheetViews>
  <sheetFormatPr defaultColWidth="11.42578125" defaultRowHeight="19.5" customHeight="1"/>
  <cols>
    <col min="1" max="1" width="5" style="135" customWidth="1"/>
    <col min="2" max="2" width="13.5703125" style="135" customWidth="1"/>
    <col min="3" max="3" width="73.5703125" style="135" customWidth="1"/>
    <col min="4" max="4" width="21.5703125" style="135" customWidth="1"/>
    <col min="5" max="5" width="19.42578125" style="137" customWidth="1"/>
    <col min="6" max="6" width="19.140625" style="136" hidden="1" customWidth="1"/>
    <col min="7" max="7" width="8.5703125" style="135" hidden="1" customWidth="1"/>
    <col min="8" max="8" width="7.5703125" style="135" hidden="1" customWidth="1"/>
    <col min="9" max="12" width="11.140625" style="135" customWidth="1"/>
    <col min="13" max="16384" width="11.42578125" style="135"/>
  </cols>
  <sheetData>
    <row r="1" spans="1:12" ht="3.75" customHeight="1">
      <c r="A1" s="162"/>
      <c r="B1" s="162"/>
      <c r="C1" s="162"/>
      <c r="D1" s="162"/>
      <c r="E1" s="163"/>
      <c r="F1" s="164"/>
      <c r="G1" s="162"/>
    </row>
    <row r="2" spans="1:12" ht="28.15" customHeight="1">
      <c r="A2" s="166"/>
      <c r="B2" s="167"/>
      <c r="F2" s="168"/>
      <c r="I2" s="169" t="s">
        <v>293</v>
      </c>
      <c r="J2" s="169" t="s">
        <v>293</v>
      </c>
      <c r="K2" s="169" t="s">
        <v>293</v>
      </c>
      <c r="L2" s="169" t="s">
        <v>293</v>
      </c>
    </row>
    <row r="3" spans="1:12" ht="15" customHeight="1">
      <c r="G3" s="165"/>
    </row>
    <row r="4" spans="1:12" ht="19.5" customHeight="1">
      <c r="A4" s="138" t="s">
        <v>218</v>
      </c>
      <c r="B4" s="138" t="s">
        <v>219</v>
      </c>
      <c r="C4" s="139" t="s">
        <v>294</v>
      </c>
      <c r="D4" s="138" t="s">
        <v>295</v>
      </c>
      <c r="E4" s="140" t="s">
        <v>220</v>
      </c>
      <c r="F4" s="140" t="s">
        <v>811</v>
      </c>
      <c r="G4" s="141" t="s">
        <v>217</v>
      </c>
      <c r="I4" s="61" t="s">
        <v>224</v>
      </c>
      <c r="J4" s="61" t="s">
        <v>226</v>
      </c>
      <c r="K4" s="61" t="s">
        <v>228</v>
      </c>
      <c r="L4" s="61" t="s">
        <v>230</v>
      </c>
    </row>
    <row r="5" spans="1:12" ht="48">
      <c r="A5" s="134">
        <v>3</v>
      </c>
      <c r="B5" s="170" t="s">
        <v>38</v>
      </c>
      <c r="C5" s="142" t="s">
        <v>297</v>
      </c>
      <c r="D5" s="128" t="s">
        <v>298</v>
      </c>
      <c r="E5" s="143">
        <v>17</v>
      </c>
      <c r="F5" s="93" t="s">
        <v>812</v>
      </c>
      <c r="G5" s="144"/>
      <c r="I5" s="62">
        <v>15</v>
      </c>
      <c r="J5" s="62">
        <v>2</v>
      </c>
      <c r="K5" s="62"/>
      <c r="L5" s="62"/>
    </row>
    <row r="6" spans="1:12" ht="63.95">
      <c r="A6" s="134">
        <v>6</v>
      </c>
      <c r="B6" s="170" t="s">
        <v>41</v>
      </c>
      <c r="C6" s="142" t="s">
        <v>299</v>
      </c>
      <c r="D6" s="128" t="s">
        <v>300</v>
      </c>
      <c r="E6" s="143">
        <v>16</v>
      </c>
      <c r="F6" s="93" t="s">
        <v>812</v>
      </c>
      <c r="G6" s="144"/>
      <c r="I6" s="62">
        <v>12</v>
      </c>
      <c r="J6" s="62">
        <v>2</v>
      </c>
      <c r="K6" s="62">
        <v>1</v>
      </c>
      <c r="L6" s="62">
        <v>1</v>
      </c>
    </row>
    <row r="7" spans="1:12" ht="24">
      <c r="A7" s="134">
        <v>7</v>
      </c>
      <c r="B7" s="170" t="s">
        <v>43</v>
      </c>
      <c r="C7" s="142" t="s">
        <v>301</v>
      </c>
      <c r="D7" s="128" t="s">
        <v>302</v>
      </c>
      <c r="E7" s="143">
        <v>2</v>
      </c>
      <c r="F7" s="93" t="s">
        <v>812</v>
      </c>
      <c r="G7" s="144"/>
      <c r="I7" s="62">
        <v>2</v>
      </c>
      <c r="J7" s="62"/>
      <c r="K7" s="62"/>
      <c r="L7" s="62"/>
    </row>
    <row r="8" spans="1:12" ht="48">
      <c r="A8" s="134">
        <v>14</v>
      </c>
      <c r="B8" s="170" t="s">
        <v>45</v>
      </c>
      <c r="C8" s="142" t="s">
        <v>318</v>
      </c>
      <c r="D8" s="128" t="s">
        <v>298</v>
      </c>
      <c r="E8" s="143">
        <v>12</v>
      </c>
      <c r="F8" s="93" t="s">
        <v>812</v>
      </c>
      <c r="G8" s="144"/>
      <c r="I8" s="62">
        <v>6</v>
      </c>
      <c r="J8" s="62">
        <v>4</v>
      </c>
      <c r="K8" s="62">
        <v>1</v>
      </c>
      <c r="L8" s="62">
        <v>1</v>
      </c>
    </row>
    <row r="9" spans="1:12" ht="39.950000000000003">
      <c r="A9" s="134">
        <v>17</v>
      </c>
      <c r="B9" s="170" t="s">
        <v>47</v>
      </c>
      <c r="C9" s="142" t="s">
        <v>325</v>
      </c>
      <c r="D9" s="128" t="s">
        <v>326</v>
      </c>
      <c r="E9" s="143">
        <v>24</v>
      </c>
      <c r="F9" s="93" t="s">
        <v>812</v>
      </c>
      <c r="G9" s="144"/>
      <c r="I9" s="62">
        <v>19</v>
      </c>
      <c r="J9" s="62">
        <v>3</v>
      </c>
      <c r="K9" s="62">
        <v>1</v>
      </c>
      <c r="L9" s="62">
        <v>1</v>
      </c>
    </row>
    <row r="10" spans="1:12" ht="48">
      <c r="A10" s="134">
        <v>23</v>
      </c>
      <c r="B10" s="170" t="s">
        <v>49</v>
      </c>
      <c r="C10" s="142" t="s">
        <v>341</v>
      </c>
      <c r="D10" s="128" t="s">
        <v>342</v>
      </c>
      <c r="E10" s="143">
        <v>40</v>
      </c>
      <c r="F10" s="93" t="s">
        <v>812</v>
      </c>
      <c r="G10" s="144"/>
      <c r="I10" s="62">
        <v>35</v>
      </c>
      <c r="J10" s="62">
        <v>2</v>
      </c>
      <c r="K10" s="62">
        <v>2</v>
      </c>
      <c r="L10" s="62">
        <v>1</v>
      </c>
    </row>
    <row r="11" spans="1:12" ht="50.1">
      <c r="A11" s="134">
        <v>27</v>
      </c>
      <c r="B11" s="170" t="s">
        <v>51</v>
      </c>
      <c r="C11" s="142" t="s">
        <v>349</v>
      </c>
      <c r="D11" s="128" t="s">
        <v>350</v>
      </c>
      <c r="E11" s="143">
        <v>15</v>
      </c>
      <c r="F11" s="93" t="s">
        <v>812</v>
      </c>
      <c r="G11" s="144"/>
      <c r="I11" s="62">
        <v>15</v>
      </c>
      <c r="J11" s="62"/>
      <c r="K11" s="62"/>
      <c r="L11" s="62"/>
    </row>
    <row r="12" spans="1:12" ht="32.1">
      <c r="A12" s="134">
        <v>29</v>
      </c>
      <c r="B12" s="170" t="s">
        <v>53</v>
      </c>
      <c r="C12" s="142" t="s">
        <v>354</v>
      </c>
      <c r="D12" s="128" t="s">
        <v>298</v>
      </c>
      <c r="E12" s="143">
        <v>4</v>
      </c>
      <c r="F12" s="93" t="s">
        <v>812</v>
      </c>
      <c r="G12" s="144"/>
      <c r="I12" s="62">
        <v>1</v>
      </c>
      <c r="J12" s="62">
        <v>1</v>
      </c>
      <c r="K12" s="62">
        <v>1</v>
      </c>
      <c r="L12" s="62">
        <v>1</v>
      </c>
    </row>
    <row r="13" spans="1:12" ht="48">
      <c r="A13" s="134">
        <v>32</v>
      </c>
      <c r="B13" s="170" t="s">
        <v>55</v>
      </c>
      <c r="C13" s="142" t="s">
        <v>359</v>
      </c>
      <c r="D13" s="128" t="s">
        <v>350</v>
      </c>
      <c r="E13" s="143">
        <v>46</v>
      </c>
      <c r="F13" s="93" t="s">
        <v>812</v>
      </c>
      <c r="G13" s="144"/>
      <c r="I13" s="62">
        <v>40</v>
      </c>
      <c r="J13" s="62">
        <v>4</v>
      </c>
      <c r="K13" s="62">
        <v>1</v>
      </c>
      <c r="L13" s="62">
        <v>1</v>
      </c>
    </row>
    <row r="14" spans="1:12" ht="20.100000000000001">
      <c r="A14" s="134">
        <v>35</v>
      </c>
      <c r="B14" s="170" t="s">
        <v>57</v>
      </c>
      <c r="C14" s="142" t="s">
        <v>365</v>
      </c>
      <c r="D14" s="128" t="s">
        <v>298</v>
      </c>
      <c r="E14" s="143">
        <v>5</v>
      </c>
      <c r="F14" s="93" t="s">
        <v>812</v>
      </c>
      <c r="G14" s="144"/>
      <c r="I14" s="62">
        <v>2</v>
      </c>
      <c r="J14" s="62">
        <v>1</v>
      </c>
      <c r="K14" s="62">
        <v>1</v>
      </c>
      <c r="L14" s="62">
        <v>1</v>
      </c>
    </row>
    <row r="15" spans="1:12" ht="24">
      <c r="A15" s="134">
        <v>38</v>
      </c>
      <c r="B15" s="170" t="s">
        <v>59</v>
      </c>
      <c r="C15" s="142" t="s">
        <v>370</v>
      </c>
      <c r="D15" s="128" t="s">
        <v>350</v>
      </c>
      <c r="E15" s="143">
        <v>11</v>
      </c>
      <c r="F15" s="93" t="s">
        <v>812</v>
      </c>
      <c r="G15" s="144"/>
      <c r="I15" s="62">
        <v>10</v>
      </c>
      <c r="J15" s="62"/>
      <c r="K15" s="62">
        <v>1</v>
      </c>
      <c r="L15" s="62"/>
    </row>
    <row r="16" spans="1:12" ht="32.1">
      <c r="A16" s="134">
        <v>46</v>
      </c>
      <c r="B16" s="170" t="s">
        <v>61</v>
      </c>
      <c r="C16" s="142" t="s">
        <v>390</v>
      </c>
      <c r="D16" s="128" t="s">
        <v>298</v>
      </c>
      <c r="E16" s="143">
        <v>2</v>
      </c>
      <c r="F16" s="93" t="s">
        <v>812</v>
      </c>
      <c r="G16" s="144"/>
      <c r="I16" s="62"/>
      <c r="J16" s="62">
        <v>1</v>
      </c>
      <c r="K16" s="62"/>
      <c r="L16" s="62">
        <v>1</v>
      </c>
    </row>
    <row r="17" spans="1:12" ht="48">
      <c r="A17" s="134">
        <v>50</v>
      </c>
      <c r="B17" s="170" t="s">
        <v>63</v>
      </c>
      <c r="C17" s="142" t="s">
        <v>397</v>
      </c>
      <c r="D17" s="128" t="s">
        <v>298</v>
      </c>
      <c r="E17" s="143">
        <v>2</v>
      </c>
      <c r="F17" s="93" t="s">
        <v>812</v>
      </c>
      <c r="G17" s="144"/>
      <c r="I17" s="62">
        <v>1</v>
      </c>
      <c r="J17" s="62"/>
      <c r="K17" s="62"/>
      <c r="L17" s="62">
        <v>1</v>
      </c>
    </row>
    <row r="18" spans="1:12" ht="20.100000000000001">
      <c r="A18" s="134">
        <v>52</v>
      </c>
      <c r="B18" s="170" t="s">
        <v>65</v>
      </c>
      <c r="C18" s="142" t="s">
        <v>401</v>
      </c>
      <c r="D18" s="128" t="s">
        <v>298</v>
      </c>
      <c r="E18" s="143">
        <v>6</v>
      </c>
      <c r="F18" s="93" t="s">
        <v>812</v>
      </c>
      <c r="G18" s="144"/>
      <c r="I18" s="62">
        <v>3</v>
      </c>
      <c r="J18" s="62">
        <v>1</v>
      </c>
      <c r="K18" s="62">
        <v>1</v>
      </c>
      <c r="L18" s="62">
        <v>1</v>
      </c>
    </row>
    <row r="19" spans="1:12" ht="48">
      <c r="A19" s="134">
        <v>62</v>
      </c>
      <c r="B19" s="170" t="s">
        <v>67</v>
      </c>
      <c r="C19" s="142" t="s">
        <v>813</v>
      </c>
      <c r="D19" s="128" t="s">
        <v>350</v>
      </c>
      <c r="E19" s="143">
        <v>5</v>
      </c>
      <c r="F19" s="93" t="s">
        <v>812</v>
      </c>
      <c r="G19" s="144"/>
      <c r="I19" s="62">
        <v>2</v>
      </c>
      <c r="J19" s="62">
        <v>1</v>
      </c>
      <c r="K19" s="62">
        <v>1</v>
      </c>
      <c r="L19" s="62">
        <v>1</v>
      </c>
    </row>
    <row r="20" spans="1:12" ht="56.1">
      <c r="A20" s="134">
        <v>63</v>
      </c>
      <c r="B20" s="170" t="s">
        <v>69</v>
      </c>
      <c r="C20" s="142" t="s">
        <v>426</v>
      </c>
      <c r="D20" s="128" t="s">
        <v>814</v>
      </c>
      <c r="E20" s="143">
        <v>12</v>
      </c>
      <c r="F20" s="93" t="s">
        <v>812</v>
      </c>
      <c r="G20" s="144"/>
      <c r="I20" s="62">
        <v>5</v>
      </c>
      <c r="J20" s="62">
        <v>4</v>
      </c>
      <c r="K20" s="62">
        <v>2</v>
      </c>
      <c r="L20" s="62">
        <v>1</v>
      </c>
    </row>
    <row r="21" spans="1:12" ht="48">
      <c r="A21" s="134">
        <v>64</v>
      </c>
      <c r="B21" s="170" t="s">
        <v>71</v>
      </c>
      <c r="C21" s="142" t="s">
        <v>428</v>
      </c>
      <c r="D21" s="128" t="s">
        <v>429</v>
      </c>
      <c r="E21" s="143">
        <v>3</v>
      </c>
      <c r="F21" s="93" t="s">
        <v>812</v>
      </c>
      <c r="G21" s="144"/>
      <c r="I21" s="62">
        <v>3</v>
      </c>
      <c r="J21" s="62"/>
      <c r="K21" s="62"/>
      <c r="L21" s="62"/>
    </row>
    <row r="22" spans="1:12" ht="48">
      <c r="A22" s="134">
        <v>65</v>
      </c>
      <c r="B22" s="170" t="s">
        <v>73</v>
      </c>
      <c r="C22" s="142" t="s">
        <v>430</v>
      </c>
      <c r="D22" s="128" t="s">
        <v>429</v>
      </c>
      <c r="E22" s="143">
        <v>3</v>
      </c>
      <c r="F22" s="93" t="s">
        <v>812</v>
      </c>
      <c r="G22" s="144"/>
      <c r="I22" s="62">
        <v>3</v>
      </c>
      <c r="J22" s="62"/>
      <c r="K22" s="62"/>
      <c r="L22" s="62"/>
    </row>
    <row r="23" spans="1:12" ht="24">
      <c r="A23" s="134">
        <v>67</v>
      </c>
      <c r="B23" s="170" t="s">
        <v>75</v>
      </c>
      <c r="C23" s="142" t="s">
        <v>433</v>
      </c>
      <c r="D23" s="128" t="s">
        <v>12</v>
      </c>
      <c r="E23" s="143">
        <v>19</v>
      </c>
      <c r="F23" s="93" t="s">
        <v>812</v>
      </c>
      <c r="G23" s="144"/>
      <c r="I23" s="62">
        <v>11</v>
      </c>
      <c r="J23" s="62">
        <v>5</v>
      </c>
      <c r="K23" s="62">
        <v>2</v>
      </c>
      <c r="L23" s="62">
        <v>1</v>
      </c>
    </row>
    <row r="24" spans="1:12" ht="32.1">
      <c r="A24" s="134">
        <v>72</v>
      </c>
      <c r="B24" s="170" t="s">
        <v>77</v>
      </c>
      <c r="C24" s="142" t="s">
        <v>442</v>
      </c>
      <c r="D24" s="128" t="s">
        <v>12</v>
      </c>
      <c r="E24" s="143">
        <v>4</v>
      </c>
      <c r="F24" s="93" t="s">
        <v>812</v>
      </c>
      <c r="G24" s="144"/>
      <c r="I24" s="62">
        <v>4</v>
      </c>
      <c r="J24" s="62"/>
      <c r="K24" s="62"/>
      <c r="L24" s="62"/>
    </row>
    <row r="25" spans="1:12" ht="32.1">
      <c r="A25" s="134">
        <v>74</v>
      </c>
      <c r="B25" s="170" t="s">
        <v>79</v>
      </c>
      <c r="C25" s="142" t="s">
        <v>815</v>
      </c>
      <c r="D25" s="128" t="s">
        <v>446</v>
      </c>
      <c r="E25" s="143">
        <v>7</v>
      </c>
      <c r="F25" s="93" t="s">
        <v>812</v>
      </c>
      <c r="G25" s="144"/>
      <c r="I25" s="62">
        <v>3</v>
      </c>
      <c r="J25" s="62">
        <v>2</v>
      </c>
      <c r="K25" s="62">
        <v>1</v>
      </c>
      <c r="L25" s="62">
        <v>1</v>
      </c>
    </row>
    <row r="26" spans="1:12" ht="20.100000000000001">
      <c r="A26" s="134">
        <v>79</v>
      </c>
      <c r="B26" s="170" t="s">
        <v>81</v>
      </c>
      <c r="C26" s="142" t="s">
        <v>453</v>
      </c>
      <c r="D26" s="128" t="s">
        <v>12</v>
      </c>
      <c r="E26" s="143">
        <v>18</v>
      </c>
      <c r="F26" s="93" t="s">
        <v>812</v>
      </c>
      <c r="G26" s="144"/>
      <c r="I26" s="62">
        <v>10</v>
      </c>
      <c r="J26" s="62">
        <v>5</v>
      </c>
      <c r="K26" s="62">
        <v>3</v>
      </c>
      <c r="L26" s="62"/>
    </row>
    <row r="27" spans="1:12" ht="20.100000000000001">
      <c r="A27" s="134">
        <v>81</v>
      </c>
      <c r="B27" s="170" t="s">
        <v>83</v>
      </c>
      <c r="C27" s="142" t="s">
        <v>456</v>
      </c>
      <c r="D27" s="128" t="s">
        <v>12</v>
      </c>
      <c r="E27" s="143">
        <v>63</v>
      </c>
      <c r="F27" s="93" t="s">
        <v>812</v>
      </c>
      <c r="G27" s="144"/>
      <c r="I27" s="62">
        <v>47</v>
      </c>
      <c r="J27" s="62">
        <v>10</v>
      </c>
      <c r="K27" s="62">
        <v>3</v>
      </c>
      <c r="L27" s="62">
        <v>3</v>
      </c>
    </row>
    <row r="28" spans="1:12" ht="20.100000000000001">
      <c r="A28" s="134">
        <v>83</v>
      </c>
      <c r="B28" s="170" t="s">
        <v>85</v>
      </c>
      <c r="C28" s="142" t="s">
        <v>459</v>
      </c>
      <c r="D28" s="128" t="s">
        <v>12</v>
      </c>
      <c r="E28" s="143">
        <v>15</v>
      </c>
      <c r="F28" s="93" t="s">
        <v>812</v>
      </c>
      <c r="G28" s="144"/>
      <c r="I28" s="62">
        <v>15</v>
      </c>
      <c r="J28" s="62"/>
      <c r="K28" s="62"/>
      <c r="L28" s="62"/>
    </row>
    <row r="29" spans="1:12" ht="32.1">
      <c r="A29" s="134">
        <v>88</v>
      </c>
      <c r="B29" s="170" t="s">
        <v>87</v>
      </c>
      <c r="C29" s="142" t="s">
        <v>468</v>
      </c>
      <c r="D29" s="128" t="s">
        <v>12</v>
      </c>
      <c r="E29" s="143">
        <v>23</v>
      </c>
      <c r="F29" s="93" t="s">
        <v>812</v>
      </c>
      <c r="G29" s="144"/>
      <c r="I29" s="62">
        <v>19</v>
      </c>
      <c r="J29" s="62">
        <v>2</v>
      </c>
      <c r="K29" s="62">
        <v>1</v>
      </c>
      <c r="L29" s="62">
        <v>1</v>
      </c>
    </row>
    <row r="30" spans="1:12" ht="32.1">
      <c r="A30" s="134">
        <v>89</v>
      </c>
      <c r="B30" s="170" t="s">
        <v>89</v>
      </c>
      <c r="C30" s="142" t="s">
        <v>469</v>
      </c>
      <c r="D30" s="128" t="s">
        <v>12</v>
      </c>
      <c r="E30" s="143">
        <v>21</v>
      </c>
      <c r="F30" s="93" t="s">
        <v>812</v>
      </c>
      <c r="G30" s="144"/>
      <c r="I30" s="62">
        <v>20</v>
      </c>
      <c r="J30" s="62"/>
      <c r="K30" s="62"/>
      <c r="L30" s="62">
        <v>1</v>
      </c>
    </row>
    <row r="31" spans="1:12" ht="24">
      <c r="A31" s="134">
        <v>91</v>
      </c>
      <c r="B31" s="170" t="s">
        <v>91</v>
      </c>
      <c r="C31" s="142" t="s">
        <v>472</v>
      </c>
      <c r="D31" s="128" t="s">
        <v>12</v>
      </c>
      <c r="E31" s="143">
        <v>10</v>
      </c>
      <c r="F31" s="93" t="s">
        <v>812</v>
      </c>
      <c r="G31" s="144"/>
      <c r="I31" s="62">
        <v>10</v>
      </c>
      <c r="J31" s="62"/>
      <c r="K31" s="62"/>
      <c r="L31" s="62"/>
    </row>
    <row r="32" spans="1:12" ht="24">
      <c r="A32" s="134">
        <v>98</v>
      </c>
      <c r="B32" s="170" t="s">
        <v>93</v>
      </c>
      <c r="C32" s="142" t="s">
        <v>484</v>
      </c>
      <c r="D32" s="128" t="s">
        <v>12</v>
      </c>
      <c r="E32" s="143">
        <v>47</v>
      </c>
      <c r="F32" s="93" t="s">
        <v>812</v>
      </c>
      <c r="G32" s="144"/>
      <c r="I32" s="62">
        <v>40</v>
      </c>
      <c r="J32" s="62">
        <v>3</v>
      </c>
      <c r="K32" s="62">
        <v>1</v>
      </c>
      <c r="L32" s="62">
        <v>3</v>
      </c>
    </row>
    <row r="33" spans="1:12" ht="39.950000000000003">
      <c r="A33" s="134">
        <v>102</v>
      </c>
      <c r="B33" s="170" t="s">
        <v>95</v>
      </c>
      <c r="C33" s="142" t="s">
        <v>816</v>
      </c>
      <c r="D33" s="128" t="s">
        <v>12</v>
      </c>
      <c r="E33" s="143">
        <v>5</v>
      </c>
      <c r="F33" s="93" t="s">
        <v>812</v>
      </c>
      <c r="G33" s="144"/>
      <c r="I33" s="62">
        <v>2</v>
      </c>
      <c r="J33" s="62">
        <v>1</v>
      </c>
      <c r="K33" s="62">
        <v>1</v>
      </c>
      <c r="L33" s="62">
        <v>1</v>
      </c>
    </row>
    <row r="34" spans="1:12" ht="24">
      <c r="A34" s="134">
        <v>105</v>
      </c>
      <c r="B34" s="170" t="s">
        <v>97</v>
      </c>
      <c r="C34" s="142" t="s">
        <v>495</v>
      </c>
      <c r="D34" s="128" t="s">
        <v>12</v>
      </c>
      <c r="E34" s="143">
        <v>1</v>
      </c>
      <c r="F34" s="93" t="s">
        <v>812</v>
      </c>
      <c r="G34" s="144"/>
      <c r="I34" s="62">
        <v>1</v>
      </c>
      <c r="J34" s="62"/>
      <c r="K34" s="62"/>
      <c r="L34" s="62"/>
    </row>
    <row r="35" spans="1:12" ht="24">
      <c r="A35" s="134">
        <v>106</v>
      </c>
      <c r="B35" s="170" t="s">
        <v>99</v>
      </c>
      <c r="C35" s="142" t="s">
        <v>496</v>
      </c>
      <c r="D35" s="128" t="s">
        <v>12</v>
      </c>
      <c r="E35" s="143">
        <v>1</v>
      </c>
      <c r="F35" s="93" t="s">
        <v>817</v>
      </c>
      <c r="G35" s="144"/>
      <c r="I35" s="62">
        <v>1</v>
      </c>
      <c r="J35" s="62"/>
      <c r="K35" s="62"/>
      <c r="L35" s="62"/>
    </row>
    <row r="36" spans="1:12" ht="32.1">
      <c r="A36" s="134">
        <v>110</v>
      </c>
      <c r="B36" s="170" t="s">
        <v>101</v>
      </c>
      <c r="C36" s="142" t="s">
        <v>503</v>
      </c>
      <c r="D36" s="128" t="s">
        <v>504</v>
      </c>
      <c r="E36" s="143">
        <v>37</v>
      </c>
      <c r="F36" s="93" t="s">
        <v>812</v>
      </c>
      <c r="G36" s="144"/>
      <c r="I36" s="62">
        <v>28</v>
      </c>
      <c r="J36" s="62">
        <v>5</v>
      </c>
      <c r="K36" s="62">
        <v>2</v>
      </c>
      <c r="L36" s="62">
        <v>2</v>
      </c>
    </row>
    <row r="37" spans="1:12" ht="32.1">
      <c r="A37" s="134">
        <v>112</v>
      </c>
      <c r="B37" s="170" t="s">
        <v>103</v>
      </c>
      <c r="C37" s="142" t="s">
        <v>507</v>
      </c>
      <c r="D37" s="128" t="s">
        <v>504</v>
      </c>
      <c r="E37" s="143">
        <v>37</v>
      </c>
      <c r="F37" s="93" t="s">
        <v>812</v>
      </c>
      <c r="G37" s="144"/>
      <c r="I37" s="62">
        <v>28</v>
      </c>
      <c r="J37" s="62">
        <v>5</v>
      </c>
      <c r="K37" s="62">
        <v>2</v>
      </c>
      <c r="L37" s="62">
        <v>2</v>
      </c>
    </row>
    <row r="38" spans="1:12" ht="39.950000000000003">
      <c r="A38" s="134">
        <v>113</v>
      </c>
      <c r="B38" s="170" t="s">
        <v>105</v>
      </c>
      <c r="C38" s="142" t="s">
        <v>508</v>
      </c>
      <c r="D38" s="128" t="s">
        <v>504</v>
      </c>
      <c r="E38" s="143">
        <v>20</v>
      </c>
      <c r="F38" s="93" t="s">
        <v>817</v>
      </c>
      <c r="G38" s="144"/>
      <c r="I38" s="62">
        <v>20</v>
      </c>
      <c r="J38" s="62"/>
      <c r="K38" s="62"/>
      <c r="L38" s="62"/>
    </row>
    <row r="39" spans="1:12" ht="32.1">
      <c r="A39" s="134">
        <v>114</v>
      </c>
      <c r="B39" s="170" t="s">
        <v>107</v>
      </c>
      <c r="C39" s="142" t="s">
        <v>513</v>
      </c>
      <c r="D39" s="128" t="s">
        <v>504</v>
      </c>
      <c r="E39" s="143">
        <v>29</v>
      </c>
      <c r="F39" s="93" t="s">
        <v>812</v>
      </c>
      <c r="G39" s="144"/>
      <c r="I39" s="62">
        <v>23</v>
      </c>
      <c r="J39" s="62">
        <v>2</v>
      </c>
      <c r="K39" s="62">
        <v>2</v>
      </c>
      <c r="L39" s="62">
        <v>2</v>
      </c>
    </row>
    <row r="40" spans="1:12" ht="32.1">
      <c r="A40" s="134">
        <v>115</v>
      </c>
      <c r="B40" s="170" t="s">
        <v>109</v>
      </c>
      <c r="C40" s="142" t="s">
        <v>514</v>
      </c>
      <c r="D40" s="128" t="s">
        <v>504</v>
      </c>
      <c r="E40" s="143">
        <v>50</v>
      </c>
      <c r="F40" s="93" t="s">
        <v>812</v>
      </c>
      <c r="G40" s="144"/>
      <c r="I40" s="62">
        <v>50</v>
      </c>
      <c r="J40" s="62"/>
      <c r="K40" s="62"/>
      <c r="L40" s="62"/>
    </row>
    <row r="41" spans="1:12" ht="32.1">
      <c r="A41" s="134">
        <v>116</v>
      </c>
      <c r="B41" s="170" t="s">
        <v>111</v>
      </c>
      <c r="C41" s="142" t="s">
        <v>515</v>
      </c>
      <c r="D41" s="128" t="s">
        <v>504</v>
      </c>
      <c r="E41" s="143">
        <v>15</v>
      </c>
      <c r="F41" s="93" t="s">
        <v>812</v>
      </c>
      <c r="G41" s="144"/>
      <c r="I41" s="62">
        <v>15</v>
      </c>
      <c r="J41" s="62"/>
      <c r="K41" s="62"/>
      <c r="L41" s="62"/>
    </row>
    <row r="42" spans="1:12" ht="39.950000000000003">
      <c r="A42" s="134">
        <v>117</v>
      </c>
      <c r="B42" s="170" t="s">
        <v>113</v>
      </c>
      <c r="C42" s="142" t="s">
        <v>516</v>
      </c>
      <c r="D42" s="128" t="s">
        <v>504</v>
      </c>
      <c r="E42" s="143">
        <v>15</v>
      </c>
      <c r="F42" s="93" t="s">
        <v>817</v>
      </c>
      <c r="G42" s="144"/>
      <c r="I42" s="62">
        <v>15</v>
      </c>
      <c r="J42" s="62"/>
      <c r="K42" s="62"/>
      <c r="L42" s="62"/>
    </row>
    <row r="43" spans="1:12" ht="32.1">
      <c r="A43" s="134">
        <v>118</v>
      </c>
      <c r="B43" s="170" t="s">
        <v>115</v>
      </c>
      <c r="C43" s="142" t="s">
        <v>521</v>
      </c>
      <c r="D43" s="128" t="s">
        <v>504</v>
      </c>
      <c r="E43" s="143">
        <v>37</v>
      </c>
      <c r="F43" s="93" t="s">
        <v>812</v>
      </c>
      <c r="G43" s="144"/>
      <c r="I43" s="62">
        <v>28</v>
      </c>
      <c r="J43" s="62">
        <v>5</v>
      </c>
      <c r="K43" s="62">
        <v>2</v>
      </c>
      <c r="L43" s="62">
        <v>2</v>
      </c>
    </row>
    <row r="44" spans="1:12" ht="32.1">
      <c r="A44" s="134">
        <v>119</v>
      </c>
      <c r="B44" s="170" t="s">
        <v>117</v>
      </c>
      <c r="C44" s="142" t="s">
        <v>522</v>
      </c>
      <c r="D44" s="128" t="s">
        <v>504</v>
      </c>
      <c r="E44" s="143">
        <v>37</v>
      </c>
      <c r="F44" s="93" t="s">
        <v>812</v>
      </c>
      <c r="G44" s="144"/>
      <c r="I44" s="62">
        <v>28</v>
      </c>
      <c r="J44" s="62">
        <v>5</v>
      </c>
      <c r="K44" s="62">
        <v>2</v>
      </c>
      <c r="L44" s="62">
        <v>2</v>
      </c>
    </row>
    <row r="45" spans="1:12" ht="32.1">
      <c r="A45" s="134">
        <v>120</v>
      </c>
      <c r="B45" s="170" t="s">
        <v>119</v>
      </c>
      <c r="C45" s="142" t="s">
        <v>523</v>
      </c>
      <c r="D45" s="128" t="s">
        <v>504</v>
      </c>
      <c r="E45" s="143">
        <v>37</v>
      </c>
      <c r="F45" s="93" t="s">
        <v>812</v>
      </c>
      <c r="G45" s="144"/>
      <c r="I45" s="62">
        <v>28</v>
      </c>
      <c r="J45" s="62">
        <v>5</v>
      </c>
      <c r="K45" s="62">
        <v>2</v>
      </c>
      <c r="L45" s="62">
        <v>2</v>
      </c>
    </row>
    <row r="46" spans="1:12" ht="39.950000000000003">
      <c r="A46" s="134">
        <v>121</v>
      </c>
      <c r="B46" s="170" t="s">
        <v>121</v>
      </c>
      <c r="C46" s="142" t="s">
        <v>524</v>
      </c>
      <c r="D46" s="128" t="s">
        <v>504</v>
      </c>
      <c r="E46" s="143">
        <v>15</v>
      </c>
      <c r="F46" s="93" t="s">
        <v>817</v>
      </c>
      <c r="G46" s="144"/>
      <c r="I46" s="62">
        <v>15</v>
      </c>
      <c r="J46" s="62"/>
      <c r="K46" s="62"/>
      <c r="L46" s="62"/>
    </row>
    <row r="47" spans="1:12" ht="32.1">
      <c r="A47" s="134">
        <v>122</v>
      </c>
      <c r="B47" s="170" t="s">
        <v>123</v>
      </c>
      <c r="C47" s="142" t="s">
        <v>529</v>
      </c>
      <c r="D47" s="128" t="s">
        <v>504</v>
      </c>
      <c r="E47" s="143">
        <v>15</v>
      </c>
      <c r="F47" s="93" t="s">
        <v>812</v>
      </c>
      <c r="G47" s="144"/>
      <c r="I47" s="62">
        <v>15</v>
      </c>
      <c r="J47" s="62"/>
      <c r="K47" s="62"/>
      <c r="L47" s="62"/>
    </row>
    <row r="48" spans="1:12" ht="32.1">
      <c r="A48" s="134">
        <v>123</v>
      </c>
      <c r="B48" s="170" t="s">
        <v>125</v>
      </c>
      <c r="C48" s="142" t="s">
        <v>530</v>
      </c>
      <c r="D48" s="128" t="s">
        <v>504</v>
      </c>
      <c r="E48" s="143">
        <v>15</v>
      </c>
      <c r="F48" s="93" t="s">
        <v>812</v>
      </c>
      <c r="G48" s="144"/>
      <c r="I48" s="62">
        <v>15</v>
      </c>
      <c r="J48" s="62"/>
      <c r="K48" s="62"/>
      <c r="L48" s="62"/>
    </row>
    <row r="49" spans="1:12" ht="32.1">
      <c r="A49" s="134">
        <v>124</v>
      </c>
      <c r="B49" s="170" t="s">
        <v>127</v>
      </c>
      <c r="C49" s="142" t="s">
        <v>531</v>
      </c>
      <c r="D49" s="128" t="s">
        <v>504</v>
      </c>
      <c r="E49" s="143">
        <v>15</v>
      </c>
      <c r="F49" s="93" t="s">
        <v>812</v>
      </c>
      <c r="G49" s="144"/>
      <c r="I49" s="62">
        <v>15</v>
      </c>
      <c r="J49" s="62"/>
      <c r="K49" s="62"/>
      <c r="L49" s="62"/>
    </row>
    <row r="50" spans="1:12" ht="39.950000000000003">
      <c r="A50" s="134">
        <v>125</v>
      </c>
      <c r="B50" s="170" t="s">
        <v>129</v>
      </c>
      <c r="C50" s="142" t="s">
        <v>532</v>
      </c>
      <c r="D50" s="128" t="s">
        <v>504</v>
      </c>
      <c r="E50" s="143">
        <v>50</v>
      </c>
      <c r="F50" s="93" t="s">
        <v>817</v>
      </c>
      <c r="G50" s="144"/>
      <c r="I50" s="62">
        <v>50</v>
      </c>
      <c r="J50" s="62"/>
      <c r="K50" s="62"/>
      <c r="L50" s="62"/>
    </row>
    <row r="51" spans="1:12" ht="39.950000000000003">
      <c r="A51" s="134">
        <v>126</v>
      </c>
      <c r="B51" s="170" t="s">
        <v>131</v>
      </c>
      <c r="C51" s="142" t="s">
        <v>537</v>
      </c>
      <c r="D51" s="128" t="s">
        <v>538</v>
      </c>
      <c r="E51" s="143">
        <v>1</v>
      </c>
      <c r="F51" s="93" t="s">
        <v>812</v>
      </c>
      <c r="G51" s="144"/>
      <c r="I51" s="62"/>
      <c r="J51" s="62"/>
      <c r="K51" s="62">
        <v>1</v>
      </c>
      <c r="L51" s="62"/>
    </row>
    <row r="52" spans="1:12" ht="39.950000000000003">
      <c r="A52" s="134">
        <v>128</v>
      </c>
      <c r="B52" s="170" t="s">
        <v>133</v>
      </c>
      <c r="C52" s="142" t="s">
        <v>541</v>
      </c>
      <c r="D52" s="128" t="s">
        <v>538</v>
      </c>
      <c r="E52" s="143">
        <v>5</v>
      </c>
      <c r="F52" s="93" t="s">
        <v>812</v>
      </c>
      <c r="G52" s="144"/>
      <c r="I52" s="62"/>
      <c r="J52" s="62">
        <v>3</v>
      </c>
      <c r="K52" s="62">
        <v>2</v>
      </c>
      <c r="L52" s="62"/>
    </row>
    <row r="53" spans="1:12" ht="39.950000000000003">
      <c r="A53" s="134">
        <v>130</v>
      </c>
      <c r="B53" s="170" t="s">
        <v>135</v>
      </c>
      <c r="C53" s="142" t="s">
        <v>544</v>
      </c>
      <c r="D53" s="128" t="s">
        <v>538</v>
      </c>
      <c r="E53" s="143">
        <v>25</v>
      </c>
      <c r="F53" s="93" t="s">
        <v>812</v>
      </c>
      <c r="G53" s="144"/>
      <c r="I53" s="62">
        <v>25</v>
      </c>
      <c r="J53" s="62"/>
      <c r="K53" s="62"/>
      <c r="L53" s="62"/>
    </row>
    <row r="54" spans="1:12" ht="30">
      <c r="A54" s="134">
        <v>135</v>
      </c>
      <c r="B54" s="170" t="s">
        <v>137</v>
      </c>
      <c r="C54" s="142" t="s">
        <v>555</v>
      </c>
      <c r="D54" s="128" t="s">
        <v>556</v>
      </c>
      <c r="E54" s="143">
        <v>5</v>
      </c>
      <c r="F54" s="93" t="s">
        <v>812</v>
      </c>
      <c r="G54" s="144"/>
      <c r="I54" s="62">
        <v>2</v>
      </c>
      <c r="J54" s="62">
        <v>1</v>
      </c>
      <c r="K54" s="62">
        <v>1</v>
      </c>
      <c r="L54" s="62">
        <v>1</v>
      </c>
    </row>
    <row r="55" spans="1:12" ht="24">
      <c r="A55" s="134">
        <v>140</v>
      </c>
      <c r="B55" s="170" t="s">
        <v>139</v>
      </c>
      <c r="C55" s="142" t="s">
        <v>565</v>
      </c>
      <c r="D55" s="128" t="s">
        <v>561</v>
      </c>
      <c r="E55" s="143">
        <v>67</v>
      </c>
      <c r="F55" s="93" t="s">
        <v>812</v>
      </c>
      <c r="G55" s="144"/>
      <c r="I55" s="62">
        <v>28</v>
      </c>
      <c r="J55" s="62">
        <v>34</v>
      </c>
      <c r="K55" s="62">
        <v>3</v>
      </c>
      <c r="L55" s="62">
        <v>2</v>
      </c>
    </row>
    <row r="56" spans="1:12" ht="24">
      <c r="A56" s="134">
        <v>146</v>
      </c>
      <c r="B56" s="170" t="s">
        <v>141</v>
      </c>
      <c r="C56" s="142" t="s">
        <v>569</v>
      </c>
      <c r="D56" s="128" t="s">
        <v>561</v>
      </c>
      <c r="E56" s="143">
        <v>22</v>
      </c>
      <c r="F56" s="93" t="s">
        <v>817</v>
      </c>
      <c r="G56" s="144"/>
      <c r="I56" s="62">
        <v>20</v>
      </c>
      <c r="J56" s="62"/>
      <c r="K56" s="62"/>
      <c r="L56" s="62">
        <v>2</v>
      </c>
    </row>
    <row r="57" spans="1:12" ht="32.1">
      <c r="A57" s="134">
        <v>148</v>
      </c>
      <c r="B57" s="170" t="s">
        <v>143</v>
      </c>
      <c r="C57" s="142" t="s">
        <v>572</v>
      </c>
      <c r="D57" s="128" t="s">
        <v>561</v>
      </c>
      <c r="E57" s="143">
        <v>19</v>
      </c>
      <c r="F57" s="93" t="s">
        <v>812</v>
      </c>
      <c r="G57" s="144"/>
      <c r="I57" s="62">
        <v>15</v>
      </c>
      <c r="J57" s="62">
        <v>4</v>
      </c>
      <c r="K57" s="62"/>
      <c r="L57" s="62"/>
    </row>
    <row r="58" spans="1:12" ht="24">
      <c r="A58" s="134">
        <v>150</v>
      </c>
      <c r="B58" s="170" t="s">
        <v>145</v>
      </c>
      <c r="C58" s="142" t="s">
        <v>575</v>
      </c>
      <c r="D58" s="128" t="s">
        <v>12</v>
      </c>
      <c r="E58" s="143">
        <v>5</v>
      </c>
      <c r="F58" s="93" t="s">
        <v>812</v>
      </c>
      <c r="G58" s="144"/>
      <c r="I58" s="62"/>
      <c r="J58" s="62"/>
      <c r="K58" s="62">
        <v>5</v>
      </c>
      <c r="L58" s="62"/>
    </row>
    <row r="59" spans="1:12" ht="30">
      <c r="A59" s="134">
        <v>155</v>
      </c>
      <c r="B59" s="170" t="s">
        <v>147</v>
      </c>
      <c r="C59" s="142" t="s">
        <v>584</v>
      </c>
      <c r="D59" s="128" t="s">
        <v>585</v>
      </c>
      <c r="E59" s="143">
        <v>24</v>
      </c>
      <c r="F59" s="93" t="s">
        <v>812</v>
      </c>
      <c r="G59" s="144"/>
      <c r="I59" s="62">
        <v>7</v>
      </c>
      <c r="J59" s="62">
        <v>14</v>
      </c>
      <c r="K59" s="62">
        <v>1</v>
      </c>
      <c r="L59" s="62">
        <v>2</v>
      </c>
    </row>
    <row r="60" spans="1:12" ht="30">
      <c r="A60" s="134">
        <v>157</v>
      </c>
      <c r="B60" s="170" t="s">
        <v>149</v>
      </c>
      <c r="C60" s="142" t="s">
        <v>589</v>
      </c>
      <c r="D60" s="128" t="s">
        <v>590</v>
      </c>
      <c r="E60" s="143">
        <v>8</v>
      </c>
      <c r="F60" s="93" t="s">
        <v>812</v>
      </c>
      <c r="G60" s="144"/>
      <c r="I60" s="62">
        <v>2</v>
      </c>
      <c r="J60" s="62">
        <v>5</v>
      </c>
      <c r="K60" s="62">
        <v>1</v>
      </c>
      <c r="L60" s="62"/>
    </row>
    <row r="61" spans="1:12" ht="20.100000000000001">
      <c r="A61" s="134">
        <v>159</v>
      </c>
      <c r="B61" s="170" t="s">
        <v>151</v>
      </c>
      <c r="C61" s="142" t="s">
        <v>593</v>
      </c>
      <c r="D61" s="128" t="s">
        <v>594</v>
      </c>
      <c r="E61" s="143">
        <v>6</v>
      </c>
      <c r="F61" s="93" t="s">
        <v>817</v>
      </c>
      <c r="G61" s="144"/>
      <c r="I61" s="62">
        <v>2</v>
      </c>
      <c r="J61" s="62">
        <v>2</v>
      </c>
      <c r="K61" s="62">
        <v>1</v>
      </c>
      <c r="L61" s="62">
        <v>1</v>
      </c>
    </row>
    <row r="62" spans="1:12" ht="56.1">
      <c r="A62" s="134">
        <v>160</v>
      </c>
      <c r="B62" s="170" t="s">
        <v>153</v>
      </c>
      <c r="C62" s="142" t="s">
        <v>818</v>
      </c>
      <c r="D62" s="128" t="s">
        <v>596</v>
      </c>
      <c r="E62" s="143">
        <v>9</v>
      </c>
      <c r="F62" s="93" t="s">
        <v>812</v>
      </c>
      <c r="G62" s="144"/>
      <c r="I62" s="62">
        <v>3</v>
      </c>
      <c r="J62" s="62">
        <v>4</v>
      </c>
      <c r="K62" s="62">
        <v>1</v>
      </c>
      <c r="L62" s="62">
        <v>1</v>
      </c>
    </row>
    <row r="63" spans="1:12" ht="32.1">
      <c r="A63" s="134">
        <v>163</v>
      </c>
      <c r="B63" s="170" t="s">
        <v>155</v>
      </c>
      <c r="C63" s="142" t="s">
        <v>601</v>
      </c>
      <c r="D63" s="128" t="s">
        <v>12</v>
      </c>
      <c r="E63" s="143">
        <v>4</v>
      </c>
      <c r="F63" s="93" t="s">
        <v>812</v>
      </c>
      <c r="G63" s="144"/>
      <c r="I63" s="62">
        <v>2</v>
      </c>
      <c r="J63" s="62">
        <v>2</v>
      </c>
      <c r="K63" s="62"/>
      <c r="L63" s="62"/>
    </row>
    <row r="64" spans="1:12" ht="39.950000000000003">
      <c r="A64" s="134">
        <v>169</v>
      </c>
      <c r="B64" s="170" t="s">
        <v>157</v>
      </c>
      <c r="C64" s="142" t="s">
        <v>615</v>
      </c>
      <c r="D64" s="128" t="s">
        <v>12</v>
      </c>
      <c r="E64" s="143">
        <v>2</v>
      </c>
      <c r="F64" s="93" t="s">
        <v>812</v>
      </c>
      <c r="G64" s="144"/>
      <c r="I64" s="62"/>
      <c r="J64" s="62">
        <v>1</v>
      </c>
      <c r="K64" s="62">
        <v>1</v>
      </c>
      <c r="L64" s="62"/>
    </row>
    <row r="65" spans="1:12" ht="56.1">
      <c r="A65" s="134">
        <v>170</v>
      </c>
      <c r="B65" s="170" t="s">
        <v>159</v>
      </c>
      <c r="C65" s="142" t="s">
        <v>819</v>
      </c>
      <c r="D65" s="128" t="s">
        <v>617</v>
      </c>
      <c r="E65" s="143">
        <v>64</v>
      </c>
      <c r="F65" s="93" t="s">
        <v>812</v>
      </c>
      <c r="G65" s="144"/>
      <c r="I65" s="62">
        <v>24</v>
      </c>
      <c r="J65" s="62">
        <v>34</v>
      </c>
      <c r="K65" s="62">
        <v>4</v>
      </c>
      <c r="L65" s="62">
        <v>2</v>
      </c>
    </row>
    <row r="66" spans="1:12" ht="24">
      <c r="A66" s="134">
        <v>175</v>
      </c>
      <c r="B66" s="170" t="s">
        <v>161</v>
      </c>
      <c r="C66" s="142" t="s">
        <v>629</v>
      </c>
      <c r="D66" s="128" t="s">
        <v>631</v>
      </c>
      <c r="E66" s="143">
        <v>54</v>
      </c>
      <c r="F66" s="93" t="s">
        <v>812</v>
      </c>
      <c r="G66" s="144"/>
      <c r="I66" s="62">
        <v>25</v>
      </c>
      <c r="J66" s="62">
        <v>25</v>
      </c>
      <c r="K66" s="62">
        <v>2</v>
      </c>
      <c r="L66" s="62">
        <v>2</v>
      </c>
    </row>
    <row r="67" spans="1:12" ht="32.1">
      <c r="A67" s="134">
        <v>195</v>
      </c>
      <c r="B67" s="170" t="s">
        <v>163</v>
      </c>
      <c r="C67" s="142" t="s">
        <v>820</v>
      </c>
      <c r="D67" s="128" t="s">
        <v>821</v>
      </c>
      <c r="E67" s="143">
        <v>50</v>
      </c>
      <c r="F67" s="93" t="s">
        <v>812</v>
      </c>
      <c r="G67" s="144"/>
      <c r="I67" s="62">
        <v>15</v>
      </c>
      <c r="J67" s="62">
        <v>25</v>
      </c>
      <c r="K67" s="62">
        <v>5</v>
      </c>
      <c r="L67" s="62">
        <v>5</v>
      </c>
    </row>
    <row r="68" spans="1:12" ht="96">
      <c r="A68" s="134">
        <v>197</v>
      </c>
      <c r="B68" s="170" t="s">
        <v>165</v>
      </c>
      <c r="C68" s="142" t="s">
        <v>651</v>
      </c>
      <c r="D68" s="128" t="s">
        <v>650</v>
      </c>
      <c r="E68" s="143">
        <v>75</v>
      </c>
      <c r="F68" s="93" t="s">
        <v>812</v>
      </c>
      <c r="G68" s="144"/>
      <c r="I68" s="62">
        <v>25</v>
      </c>
      <c r="J68" s="62">
        <v>35</v>
      </c>
      <c r="K68" s="62">
        <v>5</v>
      </c>
      <c r="L68" s="62">
        <v>10</v>
      </c>
    </row>
    <row r="69" spans="1:12" ht="20.100000000000001">
      <c r="A69" s="134">
        <v>204</v>
      </c>
      <c r="B69" s="170" t="s">
        <v>167</v>
      </c>
      <c r="C69" s="142" t="s">
        <v>670</v>
      </c>
      <c r="D69" s="128" t="s">
        <v>671</v>
      </c>
      <c r="E69" s="143">
        <v>53</v>
      </c>
      <c r="F69" s="93" t="s">
        <v>812</v>
      </c>
      <c r="G69" s="144"/>
      <c r="I69" s="62">
        <v>22</v>
      </c>
      <c r="J69" s="62">
        <v>27</v>
      </c>
      <c r="K69" s="62">
        <v>2</v>
      </c>
      <c r="L69" s="62">
        <v>2</v>
      </c>
    </row>
    <row r="70" spans="1:12" ht="24">
      <c r="A70" s="134">
        <v>216</v>
      </c>
      <c r="B70" s="170" t="s">
        <v>169</v>
      </c>
      <c r="C70" s="142" t="s">
        <v>694</v>
      </c>
      <c r="D70" s="128" t="s">
        <v>12</v>
      </c>
      <c r="E70" s="143">
        <v>9</v>
      </c>
      <c r="F70" s="93" t="s">
        <v>812</v>
      </c>
      <c r="G70" s="144"/>
      <c r="I70" s="62">
        <v>5</v>
      </c>
      <c r="J70" s="62">
        <v>2</v>
      </c>
      <c r="K70" s="62">
        <v>1</v>
      </c>
      <c r="L70" s="62">
        <v>1</v>
      </c>
    </row>
    <row r="71" spans="1:12" ht="32.1">
      <c r="A71" s="134">
        <v>218</v>
      </c>
      <c r="B71" s="170" t="s">
        <v>171</v>
      </c>
      <c r="C71" s="142" t="s">
        <v>697</v>
      </c>
      <c r="D71" s="128" t="s">
        <v>12</v>
      </c>
      <c r="E71" s="143">
        <v>23</v>
      </c>
      <c r="F71" s="93" t="s">
        <v>812</v>
      </c>
      <c r="G71" s="144"/>
      <c r="I71" s="62">
        <v>15</v>
      </c>
      <c r="J71" s="62">
        <v>2</v>
      </c>
      <c r="K71" s="62">
        <v>3</v>
      </c>
      <c r="L71" s="62">
        <v>3</v>
      </c>
    </row>
    <row r="72" spans="1:12" ht="24">
      <c r="A72" s="134">
        <v>221</v>
      </c>
      <c r="B72" s="170" t="s">
        <v>173</v>
      </c>
      <c r="C72" s="142" t="s">
        <v>702</v>
      </c>
      <c r="D72" s="128" t="s">
        <v>12</v>
      </c>
      <c r="E72" s="143">
        <v>3</v>
      </c>
      <c r="F72" s="93" t="s">
        <v>812</v>
      </c>
      <c r="G72" s="144"/>
      <c r="I72" s="62"/>
      <c r="J72" s="62">
        <v>2</v>
      </c>
      <c r="K72" s="62"/>
      <c r="L72" s="62">
        <v>1</v>
      </c>
    </row>
    <row r="73" spans="1:12" ht="39.950000000000003">
      <c r="A73" s="134">
        <v>242</v>
      </c>
      <c r="B73" s="170" t="s">
        <v>175</v>
      </c>
      <c r="C73" s="142" t="s">
        <v>736</v>
      </c>
      <c r="D73" s="128" t="s">
        <v>737</v>
      </c>
      <c r="E73" s="143">
        <v>4</v>
      </c>
      <c r="F73" s="93" t="s">
        <v>817</v>
      </c>
      <c r="G73" s="144"/>
      <c r="I73" s="62"/>
      <c r="J73" s="62">
        <v>3</v>
      </c>
      <c r="K73" s="62"/>
      <c r="L73" s="62">
        <v>1</v>
      </c>
    </row>
    <row r="74" spans="1:12" ht="24">
      <c r="A74" s="134">
        <v>250</v>
      </c>
      <c r="B74" s="170" t="s">
        <v>177</v>
      </c>
      <c r="C74" s="142" t="s">
        <v>749</v>
      </c>
      <c r="D74" s="128" t="s">
        <v>12</v>
      </c>
      <c r="E74" s="143">
        <v>1</v>
      </c>
      <c r="F74" s="93" t="s">
        <v>812</v>
      </c>
      <c r="G74" s="144"/>
      <c r="I74" s="62"/>
      <c r="J74" s="62">
        <v>1</v>
      </c>
      <c r="K74" s="62"/>
      <c r="L74" s="62"/>
    </row>
    <row r="75" spans="1:12" ht="20.100000000000001">
      <c r="A75" s="134">
        <v>252</v>
      </c>
      <c r="B75" s="170" t="s">
        <v>179</v>
      </c>
      <c r="C75" s="142" t="s">
        <v>753</v>
      </c>
      <c r="D75" s="128" t="s">
        <v>12</v>
      </c>
      <c r="E75" s="143">
        <v>2</v>
      </c>
      <c r="F75" s="93" t="s">
        <v>817</v>
      </c>
      <c r="G75" s="144"/>
      <c r="I75" s="62">
        <v>1</v>
      </c>
      <c r="J75" s="62"/>
      <c r="K75" s="62"/>
      <c r="L75" s="62">
        <v>1</v>
      </c>
    </row>
    <row r="76" spans="1:12" ht="48">
      <c r="A76" s="134">
        <v>260</v>
      </c>
      <c r="B76" s="170" t="s">
        <v>181</v>
      </c>
      <c r="C76" s="142" t="s">
        <v>765</v>
      </c>
      <c r="D76" s="128" t="s">
        <v>12</v>
      </c>
      <c r="E76" s="143">
        <v>9</v>
      </c>
      <c r="F76" s="93" t="s">
        <v>812</v>
      </c>
      <c r="G76" s="144"/>
      <c r="I76" s="62">
        <v>4</v>
      </c>
      <c r="J76" s="62">
        <v>2</v>
      </c>
      <c r="K76" s="62">
        <v>1</v>
      </c>
      <c r="L76" s="62">
        <v>2</v>
      </c>
    </row>
    <row r="77" spans="1:12" ht="30">
      <c r="A77" s="134">
        <v>296</v>
      </c>
      <c r="B77" s="170" t="s">
        <v>183</v>
      </c>
      <c r="C77" s="142" t="s">
        <v>767</v>
      </c>
      <c r="D77" s="128" t="s">
        <v>12</v>
      </c>
      <c r="E77" s="143">
        <v>4</v>
      </c>
      <c r="F77" s="93" t="s">
        <v>812</v>
      </c>
      <c r="G77" s="144"/>
      <c r="I77" s="62"/>
      <c r="J77" s="62">
        <v>2</v>
      </c>
      <c r="K77" s="62">
        <v>1</v>
      </c>
      <c r="L77" s="62">
        <v>1</v>
      </c>
    </row>
    <row r="78" spans="1:12" ht="24">
      <c r="A78" s="134">
        <v>300</v>
      </c>
      <c r="B78" s="170" t="s">
        <v>185</v>
      </c>
      <c r="C78" s="142" t="s">
        <v>770</v>
      </c>
      <c r="D78" s="128" t="s">
        <v>12</v>
      </c>
      <c r="E78" s="143">
        <v>3</v>
      </c>
      <c r="F78" s="93" t="s">
        <v>812</v>
      </c>
      <c r="G78" s="144"/>
      <c r="I78" s="62"/>
      <c r="J78" s="62">
        <v>2</v>
      </c>
      <c r="K78" s="62"/>
      <c r="L78" s="62">
        <v>1</v>
      </c>
    </row>
    <row r="79" spans="1:12" ht="20.100000000000001">
      <c r="A79" s="134">
        <v>304</v>
      </c>
      <c r="B79" s="170" t="s">
        <v>187</v>
      </c>
      <c r="C79" s="142" t="s">
        <v>771</v>
      </c>
      <c r="D79" s="128" t="s">
        <v>12</v>
      </c>
      <c r="E79" s="143">
        <v>2</v>
      </c>
      <c r="F79" s="93" t="s">
        <v>812</v>
      </c>
      <c r="G79" s="144"/>
      <c r="I79" s="62">
        <v>1</v>
      </c>
      <c r="J79" s="62"/>
      <c r="K79" s="62">
        <v>1</v>
      </c>
      <c r="L79" s="62"/>
    </row>
    <row r="80" spans="1:12" ht="20.100000000000001">
      <c r="A80" s="134">
        <v>306</v>
      </c>
      <c r="B80" s="170" t="s">
        <v>189</v>
      </c>
      <c r="C80" s="142" t="s">
        <v>772</v>
      </c>
      <c r="D80" s="128" t="s">
        <v>12</v>
      </c>
      <c r="E80" s="143">
        <v>2</v>
      </c>
      <c r="F80" s="93" t="s">
        <v>812</v>
      </c>
      <c r="G80" s="144"/>
      <c r="I80" s="62">
        <v>2</v>
      </c>
      <c r="J80" s="62"/>
      <c r="K80" s="62"/>
      <c r="L80" s="62"/>
    </row>
    <row r="81" spans="1:12" ht="20.100000000000001">
      <c r="A81" s="134">
        <v>308</v>
      </c>
      <c r="B81" s="170" t="s">
        <v>191</v>
      </c>
      <c r="C81" s="142" t="s">
        <v>773</v>
      </c>
      <c r="D81" s="128" t="s">
        <v>12</v>
      </c>
      <c r="E81" s="143">
        <v>1</v>
      </c>
      <c r="F81" s="93" t="s">
        <v>812</v>
      </c>
      <c r="G81" s="144"/>
      <c r="I81" s="62">
        <v>1</v>
      </c>
      <c r="J81" s="62"/>
      <c r="K81" s="62"/>
      <c r="L81" s="62"/>
    </row>
    <row r="82" spans="1:12" ht="32.1">
      <c r="A82" s="134">
        <v>310</v>
      </c>
      <c r="B82" s="170" t="s">
        <v>193</v>
      </c>
      <c r="C82" s="142" t="s">
        <v>774</v>
      </c>
      <c r="D82" s="128" t="s">
        <v>12</v>
      </c>
      <c r="E82" s="143">
        <v>1</v>
      </c>
      <c r="F82" s="93" t="s">
        <v>812</v>
      </c>
      <c r="G82" s="144"/>
      <c r="I82" s="62">
        <v>1</v>
      </c>
      <c r="J82" s="62"/>
      <c r="K82" s="62"/>
      <c r="L82" s="62"/>
    </row>
    <row r="83" spans="1:12" ht="32.1">
      <c r="A83" s="134">
        <v>312</v>
      </c>
      <c r="B83" s="170" t="s">
        <v>195</v>
      </c>
      <c r="C83" s="142" t="s">
        <v>775</v>
      </c>
      <c r="D83" s="128" t="s">
        <v>12</v>
      </c>
      <c r="E83" s="143">
        <v>15</v>
      </c>
      <c r="F83" s="93" t="s">
        <v>817</v>
      </c>
      <c r="G83" s="144"/>
      <c r="I83" s="62">
        <v>15</v>
      </c>
      <c r="J83" s="62"/>
      <c r="K83" s="62"/>
      <c r="L83" s="62"/>
    </row>
    <row r="84" spans="1:12" ht="56.1">
      <c r="A84" s="134">
        <v>385</v>
      </c>
      <c r="B84" s="170" t="s">
        <v>197</v>
      </c>
      <c r="C84" s="142" t="s">
        <v>802</v>
      </c>
      <c r="D84" s="128" t="s">
        <v>12</v>
      </c>
      <c r="E84" s="143">
        <v>2</v>
      </c>
      <c r="F84" s="93" t="s">
        <v>812</v>
      </c>
      <c r="G84" s="144"/>
      <c r="I84" s="62"/>
      <c r="J84" s="62"/>
      <c r="K84" s="62">
        <v>1</v>
      </c>
      <c r="L84" s="62">
        <v>1</v>
      </c>
    </row>
    <row r="85" spans="1:12" ht="56.1">
      <c r="A85" s="134">
        <v>387</v>
      </c>
      <c r="B85" s="170" t="s">
        <v>199</v>
      </c>
      <c r="C85" s="142" t="s">
        <v>803</v>
      </c>
      <c r="D85" s="128" t="s">
        <v>12</v>
      </c>
      <c r="E85" s="143">
        <v>2</v>
      </c>
      <c r="F85" s="93" t="s">
        <v>812</v>
      </c>
      <c r="G85" s="144"/>
      <c r="I85" s="62">
        <v>1</v>
      </c>
      <c r="J85" s="62">
        <v>1</v>
      </c>
      <c r="K85" s="62"/>
      <c r="L85" s="62"/>
    </row>
    <row r="86" spans="1:12" ht="32.1">
      <c r="A86" s="134">
        <v>390</v>
      </c>
      <c r="B86" s="170" t="s">
        <v>201</v>
      </c>
      <c r="C86" s="142" t="s">
        <v>804</v>
      </c>
      <c r="D86" s="128" t="s">
        <v>12</v>
      </c>
      <c r="E86" s="143">
        <v>7</v>
      </c>
      <c r="F86" s="93" t="s">
        <v>812</v>
      </c>
      <c r="G86" s="144"/>
      <c r="I86" s="62">
        <v>3</v>
      </c>
      <c r="J86" s="62">
        <v>3</v>
      </c>
      <c r="K86" s="62"/>
      <c r="L86" s="62">
        <v>1</v>
      </c>
    </row>
    <row r="87" spans="1:12" ht="39.950000000000003">
      <c r="A87" s="134">
        <v>400</v>
      </c>
      <c r="B87" s="170" t="s">
        <v>203</v>
      </c>
      <c r="C87" s="142" t="s">
        <v>807</v>
      </c>
      <c r="D87" s="128" t="s">
        <v>12</v>
      </c>
      <c r="E87" s="143">
        <v>2</v>
      </c>
      <c r="F87" s="93" t="s">
        <v>812</v>
      </c>
      <c r="G87" s="144"/>
      <c r="I87" s="62">
        <v>1</v>
      </c>
      <c r="J87" s="62">
        <v>1</v>
      </c>
      <c r="K87" s="62"/>
      <c r="L87" s="62"/>
    </row>
    <row r="88" spans="1:12" ht="56.1">
      <c r="A88" s="134">
        <v>402</v>
      </c>
      <c r="B88" s="170" t="s">
        <v>205</v>
      </c>
      <c r="C88" s="142" t="s">
        <v>808</v>
      </c>
      <c r="D88" s="128" t="s">
        <v>12</v>
      </c>
      <c r="E88" s="143">
        <v>2</v>
      </c>
      <c r="F88" s="93" t="s">
        <v>812</v>
      </c>
      <c r="G88" s="144"/>
      <c r="I88" s="62">
        <v>1</v>
      </c>
      <c r="J88" s="62"/>
      <c r="K88" s="62"/>
      <c r="L88" s="62">
        <v>1</v>
      </c>
    </row>
    <row r="89" spans="1:12" ht="30">
      <c r="A89" s="134">
        <v>406</v>
      </c>
      <c r="B89" s="170" t="s">
        <v>207</v>
      </c>
      <c r="C89" s="142" t="s">
        <v>822</v>
      </c>
      <c r="D89" s="128" t="s">
        <v>12</v>
      </c>
      <c r="E89" s="143">
        <v>2</v>
      </c>
      <c r="F89" s="93" t="s">
        <v>812</v>
      </c>
      <c r="G89" s="144"/>
      <c r="I89" s="62">
        <v>2</v>
      </c>
      <c r="J89" s="62"/>
      <c r="K89" s="62"/>
      <c r="L89" s="62"/>
    </row>
    <row r="90" spans="1:12" ht="39.950000000000003">
      <c r="A90" s="134">
        <v>407</v>
      </c>
      <c r="B90" s="170" t="s">
        <v>209</v>
      </c>
      <c r="C90" s="142" t="s">
        <v>810</v>
      </c>
      <c r="D90" s="128" t="s">
        <v>12</v>
      </c>
      <c r="E90" s="143">
        <v>1</v>
      </c>
      <c r="F90" s="93" t="s">
        <v>812</v>
      </c>
      <c r="G90" s="144"/>
      <c r="I90" s="62">
        <v>1</v>
      </c>
      <c r="J90" s="62"/>
      <c r="K90" s="62"/>
      <c r="L90" s="62"/>
    </row>
  </sheetData>
  <conditionalFormatting sqref="E5:E90">
    <cfRule type="cellIs" dxfId="1" priority="4" operator="equal">
      <formula>0</formula>
    </cfRule>
  </conditionalFormatting>
  <conditionalFormatting sqref="F5:F90 I5:L90">
    <cfRule type="expression" dxfId="0" priority="5">
      <formula>ISERROR($G5)</formula>
    </cfRule>
  </conditionalFormatting>
  <dataValidations count="1">
    <dataValidation type="decimal" operator="greaterThan" allowBlank="1" showInputMessage="1" showErrorMessage="1" errorTitle="Campo Numérico" error="Campo Numérico" promptTitle="Campo Numérico" prompt="Campo Numérico" sqref="I5:L90" xr:uid="{303ABD42-3E95-4DF0-8123-04430EA85361}">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03656-E4F8-4307-AD99-36B4F2F065EB}">
  <dimension ref="B3:F9"/>
  <sheetViews>
    <sheetView zoomScale="70" zoomScaleNormal="70" workbookViewId="0">
      <selection activeCell="E9" sqref="E9"/>
    </sheetView>
  </sheetViews>
  <sheetFormatPr defaultColWidth="10.85546875" defaultRowHeight="14.45"/>
  <cols>
    <col min="1" max="1" width="10.85546875" style="191"/>
    <col min="2" max="2" width="4.42578125" style="191" customWidth="1"/>
    <col min="3" max="3" width="60.7109375" style="191" customWidth="1"/>
    <col min="4" max="4" width="19.5703125" style="191" customWidth="1"/>
    <col min="5" max="5" width="22.140625" style="191" customWidth="1"/>
    <col min="6" max="6" width="14.85546875" style="191" customWidth="1"/>
    <col min="7" max="16384" width="10.85546875" style="191"/>
  </cols>
  <sheetData>
    <row r="3" spans="2:6">
      <c r="C3" s="195" t="s">
        <v>823</v>
      </c>
      <c r="D3" s="196">
        <f>+'Resumen-CSV'!O108</f>
        <v>1306851552.4100003</v>
      </c>
      <c r="E3" s="192">
        <f>D9-D3</f>
        <v>40099436.589999676</v>
      </c>
    </row>
    <row r="4" spans="2:6" ht="15" thickBot="1"/>
    <row r="5" spans="2:6" ht="15" thickBot="1">
      <c r="B5" s="197" t="s">
        <v>824</v>
      </c>
      <c r="C5" s="201" t="s">
        <v>235</v>
      </c>
      <c r="D5" s="197" t="s">
        <v>825</v>
      </c>
      <c r="E5" s="209" t="s">
        <v>826</v>
      </c>
    </row>
    <row r="6" spans="2:6">
      <c r="B6" s="205">
        <v>4</v>
      </c>
      <c r="C6" s="202" t="s">
        <v>827</v>
      </c>
      <c r="D6" s="198">
        <v>233123000</v>
      </c>
      <c r="E6" s="198">
        <f>'CDP '!D6</f>
        <v>233123000</v>
      </c>
      <c r="F6" s="208">
        <f>'Dist Presup'!C12-'CDP '!D6</f>
        <v>34243556.729999989</v>
      </c>
    </row>
    <row r="7" spans="2:6" ht="43.5">
      <c r="B7" s="206">
        <v>573</v>
      </c>
      <c r="C7" s="203" t="s">
        <v>828</v>
      </c>
      <c r="D7" s="199">
        <v>863827989</v>
      </c>
      <c r="E7" s="199">
        <f>D7</f>
        <v>863827989</v>
      </c>
    </row>
    <row r="8" spans="2:6" ht="44.1" thickBot="1">
      <c r="B8" s="207">
        <v>579</v>
      </c>
      <c r="C8" s="204" t="s">
        <v>829</v>
      </c>
      <c r="D8" s="200">
        <v>250000000</v>
      </c>
      <c r="E8" s="200">
        <f>D3-E6-E7</f>
        <v>209900563.41000032</v>
      </c>
    </row>
    <row r="9" spans="2:6" ht="15" thickBot="1">
      <c r="C9" s="193" t="s">
        <v>830</v>
      </c>
      <c r="D9" s="194">
        <f>SUM(D6:D8)</f>
        <v>1346950989</v>
      </c>
      <c r="E9" s="194">
        <f>SUM(E6:E8)</f>
        <v>1306851552.4100003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Yenni Viviana Cadena</dc:creator>
  <cp:keywords/>
  <dc:description/>
  <cp:lastModifiedBy>Luis Ferney Garzón Atara</cp:lastModifiedBy>
  <cp:revision/>
  <dcterms:created xsi:type="dcterms:W3CDTF">2025-02-04T20:13:45Z</dcterms:created>
  <dcterms:modified xsi:type="dcterms:W3CDTF">2026-02-03T23:04:05Z</dcterms:modified>
  <cp:category/>
  <cp:contentStatus/>
</cp:coreProperties>
</file>