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OSHIBA SATELLITE\Downloads\Proceso Aseo\Proceso Aseo\Soportes estudio de mercado\02_LADOINSA\"/>
    </mc:Choice>
  </mc:AlternateContent>
  <bookViews>
    <workbookView xWindow="0" yWindow="0" windowWidth="20490" windowHeight="7650" tabRatio="875" activeTab="5"/>
  </bookViews>
  <sheets>
    <sheet name="Generalidades de la cotización" sheetId="1" r:id="rId1"/>
    <sheet name="1. Personal" sheetId="6" r:id="rId2"/>
    <sheet name="2. Insumos (Aseo y Cafeteria)" sheetId="8" r:id="rId3"/>
    <sheet name="3. Alquiler" sheetId="7" r:id="rId4"/>
    <sheet name="4.Servicios Especiales" sheetId="9" r:id="rId5"/>
    <sheet name="resumen cotizacion" sheetId="10" r:id="rId6"/>
  </sheets>
  <definedNames>
    <definedName name="_xlnm._FilterDatabase" localSheetId="1" hidden="1">'1. Personal'!$A$12:$G$30</definedName>
    <definedName name="_xlnm.Print_Area" localSheetId="1">'1. Personal'!$A$1:$G$30</definedName>
    <definedName name="_xlnm.Print_Area" localSheetId="2">'2. Insumos (Aseo y Cafeteria)'!$A$1:$G$95</definedName>
    <definedName name="_xlnm.Print_Area" localSheetId="3">'3. Alquiler'!$A$1:$G$27</definedName>
    <definedName name="_xlnm.Print_Area" localSheetId="4">'4.Servicios Especiales'!$A$1:$G$20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7" i="10" l="1"/>
  <c r="D7" i="10" s="1"/>
  <c r="B6" i="10"/>
  <c r="D6" i="10" s="1"/>
  <c r="B5" i="10"/>
  <c r="D5" i="10" s="1"/>
  <c r="B4" i="10"/>
  <c r="B2" i="10"/>
  <c r="D2" i="10" s="1"/>
  <c r="B8" i="10" l="1"/>
  <c r="D4" i="10"/>
  <c r="D8" i="10"/>
  <c r="E18" i="9"/>
  <c r="D19" i="9"/>
  <c r="E27" i="8" l="1"/>
  <c r="F27" i="8" s="1"/>
  <c r="E13" i="6"/>
  <c r="F13" i="6" s="1"/>
  <c r="G13" i="6" s="1"/>
  <c r="E24" i="7"/>
  <c r="F24" i="7" s="1"/>
  <c r="G24" i="7" s="1"/>
  <c r="E23" i="7"/>
  <c r="F23" i="7" s="1"/>
  <c r="G23" i="7" s="1"/>
  <c r="E22" i="7"/>
  <c r="F22" i="7" s="1"/>
  <c r="G22" i="7" s="1"/>
  <c r="E21" i="7"/>
  <c r="F21" i="7" s="1"/>
  <c r="G21" i="7" s="1"/>
  <c r="E20" i="7"/>
  <c r="F20" i="7" s="1"/>
  <c r="G20" i="7" s="1"/>
  <c r="E19" i="7"/>
  <c r="F19" i="7" s="1"/>
  <c r="G19" i="7" s="1"/>
  <c r="E18" i="7"/>
  <c r="F18" i="7" s="1"/>
  <c r="G18" i="7" s="1"/>
  <c r="E17" i="7"/>
  <c r="F17" i="7" s="1"/>
  <c r="G17" i="7" s="1"/>
  <c r="E16" i="7"/>
  <c r="F16" i="7" s="1"/>
  <c r="G16" i="7" s="1"/>
  <c r="E15" i="7"/>
  <c r="F15" i="7" s="1"/>
  <c r="G15" i="7" s="1"/>
  <c r="E14" i="7"/>
  <c r="F14" i="7" s="1"/>
  <c r="G14" i="7" s="1"/>
  <c r="E13" i="7"/>
  <c r="F13" i="7" s="1"/>
  <c r="G13" i="7" s="1"/>
  <c r="E12" i="7"/>
  <c r="F12" i="7" s="1"/>
  <c r="G12" i="7" s="1"/>
  <c r="E11" i="7"/>
  <c r="F11" i="7" s="1"/>
  <c r="G11" i="7" s="1"/>
  <c r="F18" i="9"/>
  <c r="G18" i="9" s="1"/>
  <c r="E15" i="9"/>
  <c r="F15" i="9" s="1"/>
  <c r="G15" i="9" s="1"/>
  <c r="E14" i="9"/>
  <c r="F14" i="9" s="1"/>
  <c r="G14" i="9" s="1"/>
  <c r="E13" i="9"/>
  <c r="F13" i="9" s="1"/>
  <c r="G13" i="9" s="1"/>
  <c r="E12" i="9"/>
  <c r="E92" i="8"/>
  <c r="F92" i="8" s="1"/>
  <c r="G92" i="8" s="1"/>
  <c r="E91" i="8"/>
  <c r="F91" i="8" s="1"/>
  <c r="G91" i="8" s="1"/>
  <c r="E90" i="8"/>
  <c r="F90" i="8" s="1"/>
  <c r="G90" i="8" s="1"/>
  <c r="E89" i="8"/>
  <c r="F89" i="8" s="1"/>
  <c r="G89" i="8" s="1"/>
  <c r="E88" i="8"/>
  <c r="F88" i="8" s="1"/>
  <c r="G88" i="8" s="1"/>
  <c r="E87" i="8"/>
  <c r="F87" i="8" s="1"/>
  <c r="G87" i="8" s="1"/>
  <c r="E86" i="8"/>
  <c r="F86" i="8" s="1"/>
  <c r="G86" i="8" s="1"/>
  <c r="E85" i="8"/>
  <c r="F85" i="8" s="1"/>
  <c r="G85" i="8" s="1"/>
  <c r="E84" i="8"/>
  <c r="F84" i="8" s="1"/>
  <c r="G84" i="8" s="1"/>
  <c r="E83" i="8"/>
  <c r="F83" i="8" s="1"/>
  <c r="G83" i="8" s="1"/>
  <c r="E82" i="8"/>
  <c r="F82" i="8" s="1"/>
  <c r="G82" i="8" s="1"/>
  <c r="E81" i="8"/>
  <c r="F81" i="8" s="1"/>
  <c r="G81" i="8" s="1"/>
  <c r="E80" i="8"/>
  <c r="F80" i="8" s="1"/>
  <c r="G80" i="8" s="1"/>
  <c r="E79" i="8"/>
  <c r="F79" i="8" s="1"/>
  <c r="G79" i="8" s="1"/>
  <c r="E78" i="8"/>
  <c r="F78" i="8" s="1"/>
  <c r="G78" i="8" s="1"/>
  <c r="E77" i="8"/>
  <c r="F77" i="8" s="1"/>
  <c r="G77" i="8" s="1"/>
  <c r="E76" i="8"/>
  <c r="F76" i="8" s="1"/>
  <c r="G76" i="8" s="1"/>
  <c r="E75" i="8"/>
  <c r="F75" i="8" s="1"/>
  <c r="G75" i="8" s="1"/>
  <c r="E74" i="8"/>
  <c r="F74" i="8" s="1"/>
  <c r="G74" i="8" s="1"/>
  <c r="E73" i="8"/>
  <c r="F73" i="8" s="1"/>
  <c r="G73" i="8" s="1"/>
  <c r="E72" i="8"/>
  <c r="F72" i="8" s="1"/>
  <c r="G72" i="8" s="1"/>
  <c r="E71" i="8"/>
  <c r="F71" i="8" s="1"/>
  <c r="G71" i="8" s="1"/>
  <c r="E70" i="8"/>
  <c r="F70" i="8" s="1"/>
  <c r="G70" i="8" s="1"/>
  <c r="E69" i="8"/>
  <c r="F69" i="8" s="1"/>
  <c r="G69" i="8" s="1"/>
  <c r="E68" i="8"/>
  <c r="F68" i="8" s="1"/>
  <c r="G68" i="8" s="1"/>
  <c r="E67" i="8"/>
  <c r="F67" i="8" s="1"/>
  <c r="G67" i="8" s="1"/>
  <c r="E66" i="8"/>
  <c r="F66" i="8" s="1"/>
  <c r="G66" i="8" s="1"/>
  <c r="E65" i="8"/>
  <c r="F65" i="8" s="1"/>
  <c r="G65" i="8" s="1"/>
  <c r="E64" i="8"/>
  <c r="F64" i="8" s="1"/>
  <c r="G64" i="8" s="1"/>
  <c r="E63" i="8"/>
  <c r="F63" i="8" s="1"/>
  <c r="G63" i="8" s="1"/>
  <c r="E62" i="8"/>
  <c r="F62" i="8" s="1"/>
  <c r="G62" i="8" s="1"/>
  <c r="E61" i="8"/>
  <c r="F61" i="8" s="1"/>
  <c r="G61" i="8" s="1"/>
  <c r="E60" i="8"/>
  <c r="F60" i="8" s="1"/>
  <c r="G60" i="8" s="1"/>
  <c r="E59" i="8"/>
  <c r="F59" i="8" s="1"/>
  <c r="G59" i="8" s="1"/>
  <c r="E58" i="8"/>
  <c r="F58" i="8" s="1"/>
  <c r="G58" i="8" s="1"/>
  <c r="E57" i="8"/>
  <c r="F57" i="8" s="1"/>
  <c r="G57" i="8" s="1"/>
  <c r="E56" i="8"/>
  <c r="F56" i="8" s="1"/>
  <c r="G56" i="8" s="1"/>
  <c r="E55" i="8"/>
  <c r="F55" i="8" s="1"/>
  <c r="G55" i="8" s="1"/>
  <c r="E54" i="8"/>
  <c r="F54" i="8" s="1"/>
  <c r="G54" i="8" s="1"/>
  <c r="E53" i="8"/>
  <c r="F53" i="8" s="1"/>
  <c r="G53" i="8" s="1"/>
  <c r="E52" i="8"/>
  <c r="F52" i="8" s="1"/>
  <c r="G52" i="8" s="1"/>
  <c r="E51" i="8"/>
  <c r="F51" i="8" s="1"/>
  <c r="G51" i="8" s="1"/>
  <c r="E50" i="8"/>
  <c r="F50" i="8" s="1"/>
  <c r="G50" i="8" s="1"/>
  <c r="E49" i="8"/>
  <c r="F49" i="8" s="1"/>
  <c r="G49" i="8" s="1"/>
  <c r="E48" i="8"/>
  <c r="F48" i="8" s="1"/>
  <c r="G48" i="8" s="1"/>
  <c r="E47" i="8"/>
  <c r="F47" i="8" s="1"/>
  <c r="G47" i="8" s="1"/>
  <c r="E46" i="8"/>
  <c r="F46" i="8" s="1"/>
  <c r="G46" i="8" s="1"/>
  <c r="E45" i="8"/>
  <c r="F45" i="8" s="1"/>
  <c r="G45" i="8" s="1"/>
  <c r="E44" i="8"/>
  <c r="F44" i="8" s="1"/>
  <c r="G44" i="8" s="1"/>
  <c r="E43" i="8"/>
  <c r="F43" i="8" s="1"/>
  <c r="G43" i="8" s="1"/>
  <c r="E42" i="8"/>
  <c r="F42" i="8" s="1"/>
  <c r="G42" i="8" s="1"/>
  <c r="E41" i="8"/>
  <c r="F41" i="8" s="1"/>
  <c r="G41" i="8" s="1"/>
  <c r="E40" i="8"/>
  <c r="F40" i="8" s="1"/>
  <c r="G40" i="8" s="1"/>
  <c r="E39" i="8"/>
  <c r="F39" i="8" s="1"/>
  <c r="G39" i="8" s="1"/>
  <c r="E38" i="8"/>
  <c r="F38" i="8" s="1"/>
  <c r="G38" i="8" s="1"/>
  <c r="E37" i="8"/>
  <c r="F37" i="8" s="1"/>
  <c r="G37" i="8" s="1"/>
  <c r="E36" i="8"/>
  <c r="F36" i="8" s="1"/>
  <c r="G36" i="8" s="1"/>
  <c r="E35" i="8"/>
  <c r="F35" i="8" s="1"/>
  <c r="G35" i="8" s="1"/>
  <c r="E34" i="8"/>
  <c r="F34" i="8" s="1"/>
  <c r="G34" i="8" s="1"/>
  <c r="E33" i="8"/>
  <c r="F33" i="8" s="1"/>
  <c r="G33" i="8" s="1"/>
  <c r="E32" i="8"/>
  <c r="F32" i="8" s="1"/>
  <c r="G32" i="8" s="1"/>
  <c r="E31" i="8"/>
  <c r="F31" i="8" s="1"/>
  <c r="G31" i="8" s="1"/>
  <c r="E30" i="8"/>
  <c r="F30" i="8" s="1"/>
  <c r="G30" i="8" s="1"/>
  <c r="E29" i="8"/>
  <c r="F29" i="8" s="1"/>
  <c r="G29" i="8" s="1"/>
  <c r="E28" i="8"/>
  <c r="F28" i="8" s="1"/>
  <c r="G28" i="8" s="1"/>
  <c r="E22" i="8"/>
  <c r="F22" i="8" s="1"/>
  <c r="G22" i="8" s="1"/>
  <c r="E21" i="8"/>
  <c r="F21" i="8" s="1"/>
  <c r="G21" i="8" s="1"/>
  <c r="E20" i="8"/>
  <c r="F20" i="8" s="1"/>
  <c r="G20" i="8" s="1"/>
  <c r="E19" i="8"/>
  <c r="F19" i="8" s="1"/>
  <c r="G19" i="8" s="1"/>
  <c r="E18" i="8"/>
  <c r="F18" i="8" s="1"/>
  <c r="G18" i="8" s="1"/>
  <c r="E17" i="8"/>
  <c r="F17" i="8" s="1"/>
  <c r="G17" i="8" s="1"/>
  <c r="E16" i="8"/>
  <c r="F16" i="8" s="1"/>
  <c r="G16" i="8" s="1"/>
  <c r="E15" i="8"/>
  <c r="F15" i="8" s="1"/>
  <c r="G15" i="8" s="1"/>
  <c r="E14" i="8"/>
  <c r="F14" i="8" s="1"/>
  <c r="G14" i="8" s="1"/>
  <c r="E13" i="8"/>
  <c r="F13" i="8" s="1"/>
  <c r="G13" i="8" s="1"/>
  <c r="E12" i="8"/>
  <c r="F12" i="8" s="1"/>
  <c r="E27" i="6"/>
  <c r="F27" i="6" s="1"/>
  <c r="G27" i="6" s="1"/>
  <c r="E24" i="6"/>
  <c r="F24" i="6" s="1"/>
  <c r="G24" i="6" s="1"/>
  <c r="E23" i="6"/>
  <c r="F23" i="6" s="1"/>
  <c r="G23" i="6" s="1"/>
  <c r="E19" i="6"/>
  <c r="F19" i="6" s="1"/>
  <c r="G19" i="6" s="1"/>
  <c r="E16" i="6"/>
  <c r="F16" i="6" s="1"/>
  <c r="G16" i="6" s="1"/>
  <c r="E15" i="6"/>
  <c r="F15" i="6" s="1"/>
  <c r="G15" i="6" s="1"/>
  <c r="E14" i="6"/>
  <c r="F14" i="6" s="1"/>
  <c r="G14" i="6" s="1"/>
  <c r="C23" i="8"/>
  <c r="C93" i="8" s="1"/>
  <c r="D23" i="8"/>
  <c r="D93" i="8" s="1"/>
  <c r="D25" i="7"/>
  <c r="D26" i="7" s="1"/>
  <c r="C25" i="7"/>
  <c r="D28" i="6"/>
  <c r="C28" i="6"/>
  <c r="G25" i="7" l="1"/>
  <c r="G26" i="7" s="1"/>
  <c r="F93" i="8"/>
  <c r="G27" i="8"/>
  <c r="G93" i="8" s="1"/>
  <c r="G94" i="8" s="1"/>
  <c r="F23" i="8"/>
  <c r="G12" i="8"/>
  <c r="G23" i="8"/>
  <c r="G28" i="6"/>
  <c r="G29" i="6" s="1"/>
  <c r="F25" i="7"/>
  <c r="F26" i="7" s="1"/>
  <c r="E25" i="7"/>
  <c r="F12" i="9"/>
  <c r="E23" i="8"/>
  <c r="E93" i="8"/>
  <c r="E28" i="6"/>
  <c r="F28" i="6"/>
  <c r="G12" i="9" l="1"/>
  <c r="G19" i="9" s="1"/>
  <c r="F19" i="9"/>
</calcChain>
</file>

<file path=xl/sharedStrings.xml><?xml version="1.0" encoding="utf-8"?>
<sst xmlns="http://schemas.openxmlformats.org/spreadsheetml/2006/main" count="371" uniqueCount="177">
  <si>
    <t>SOLICITUD DE COTIZACIÓN</t>
  </si>
  <si>
    <r>
      <rPr>
        <b/>
        <sz val="9"/>
        <rFont val="Arial"/>
        <family val="2"/>
      </rPr>
      <t>CODIGO:</t>
    </r>
    <r>
      <rPr>
        <sz val="9"/>
        <rFont val="Arial"/>
        <family val="2"/>
      </rPr>
      <t xml:space="preserve"> GCO-040-PDT-002-f-007</t>
    </r>
  </si>
  <si>
    <r>
      <rPr>
        <b/>
        <sz val="9"/>
        <rFont val="Arial"/>
        <family val="2"/>
      </rPr>
      <t>VERSIÓN:</t>
    </r>
    <r>
      <rPr>
        <sz val="9"/>
        <rFont val="Arial"/>
        <family val="2"/>
      </rPr>
      <t xml:space="preserve"> 7</t>
    </r>
  </si>
  <si>
    <t>PROCESO: GESTION CONTRACTUAL</t>
  </si>
  <si>
    <t>SUBPROCESO: SELECCIÓN</t>
  </si>
  <si>
    <t>Por favor diligenciar la propuesta de cotización sobre este formato</t>
  </si>
  <si>
    <t>COTIZANTE</t>
  </si>
  <si>
    <t>LADOINSA LABORES DOTACIONES INDUSTRIALES SAS</t>
  </si>
  <si>
    <t>OBJETO:</t>
  </si>
  <si>
    <t>“Prestar el servicio integral de aseo y cafetería, adquisición de insumo y alquiler de equipos y/o maquinaria, en las instalaciones que señale el DANE de conformidad con las características técnicas indicadas por la Entidad”.</t>
  </si>
  <si>
    <r>
      <t xml:space="preserve">RECOMENDACIONES PARA ELABORAR LA COTIZACIÓN
</t>
    </r>
    <r>
      <rPr>
        <sz val="10"/>
        <rFont val="Arial"/>
        <family val="2"/>
      </rPr>
      <t xml:space="preserve">1. Para todos los efectos (DANE) hace referencia al Departamento Administrativo Nacional de Estadística y (FONDANE) al Fondo del Departamento Administrativo Nacional de Estadística. 
2. Se requiere que las cotizaciones se presenten en moneda colombiana. 
3. Importante recordar que el DANE requiere que la cotización presentada por usted, contemple de manera implícita los costos directos e indirectos en que usted debe incurrir para cumplir con la satisfacción de la necesidad del DANE y/o FONDANE. Estos costos deben estar distribuidos en el precio unitario, es decir por elemento antes de IVA cuando aplique, de forma tal que permita hacer un presupuesto ajustado a los valores de mercado.  
4. Cuando se habla de costos directos e indirectos se hace referencia a todas las erogaciones necesarias para el cumplimiento y satisfacción de la necesidad. Entre los principales esta los impuestos, tasas, contribuciones, personal y gastos de transporte.
5. La veracidad de la información solicitada en referencia a sus condiciones y las condiciones reales del mercado, es importante para el DANE y/o FONDANE, toda vez que podrá generar un Estudio del Sector adecuado para el futuro proceso de contratación. 
6. La cotización solicitada servirá́ de base para la elaboración del Estudio del Sector y para establecer el presupuesto oficial estimado del futuro proceso de contratación. En consecuencia bajo ninguna circunstancia constituye en sí misma una oferta y en efecto NO obliga a las partes.
7. Para la elaboración de la presente cotización, se hace necesario verificar la información contenida en el Formato CÓDIGO: GCO-010-PD-03-r1, VERSION: 02 - "Resumen de Estudio y Documentos Previos". Este documento debe ser leído de forma detenida para la correcta presentación de la cotización.
</t>
    </r>
  </si>
  <si>
    <r>
      <rPr>
        <b/>
        <sz val="10"/>
        <rFont val="Arial"/>
        <family val="2"/>
      </rPr>
      <t xml:space="preserve">ESPECIFICACIONES TÉCNICAS GENERALES DEL BIEN Y/O SERVICIO:
</t>
    </r>
    <r>
      <rPr>
        <sz val="10"/>
        <rFont val="Arial"/>
        <family val="2"/>
      </rPr>
      <t>Estan establecidos en el Anexo 1 - Especificaciones ténicas</t>
    </r>
    <r>
      <rPr>
        <b/>
        <sz val="10"/>
        <rFont val="Arial"/>
        <family val="2"/>
      </rPr>
      <t xml:space="preserve">
</t>
    </r>
    <r>
      <rPr>
        <sz val="10"/>
        <rFont val="Arial"/>
        <family val="2"/>
      </rPr>
      <t xml:space="preserve">
   </t>
    </r>
  </si>
  <si>
    <r>
      <t xml:space="preserve">EXPERIENCIA
Diligencia la siguiente información: 
</t>
    </r>
    <r>
      <rPr>
        <sz val="10"/>
        <rFont val="Arial"/>
        <family val="2"/>
      </rPr>
      <t xml:space="preserve">
- Tiempo de existencia del proponente:
- Calidad de Mipyme : SI            NO
- Experiencia Específica en la actividad objeto de contratación:
- Régimen Tributario:  Simplificado           Común 
- En el mercado usted es:   Fabricante           Importador            Distribuidor mayorista           Distribuidor minorista             Ensamblador             Intermediario             Tranportador            Otra 
                                                                                                                                                                                                                                                                                  Cual ___________________</t>
    </r>
  </si>
  <si>
    <r>
      <t xml:space="preserve">VIGENCIA DE LA COTIZACIÓN
</t>
    </r>
    <r>
      <rPr>
        <sz val="10"/>
        <rFont val="Arial"/>
        <family val="2"/>
      </rPr>
      <t xml:space="preserve">La cotización presentada en su conjunto, tiene una vigencia de (  90    )  días </t>
    </r>
  </si>
  <si>
    <r>
      <t xml:space="preserve">PLAZO PARA PRESENTAR LA COTIZACIÓN
</t>
    </r>
    <r>
      <rPr>
        <sz val="10"/>
        <rFont val="Arial"/>
        <family val="2"/>
      </rPr>
      <t xml:space="preserve">La cotización debe se presentada a más tardar el </t>
    </r>
    <r>
      <rPr>
        <b/>
        <sz val="10"/>
        <rFont val="Arial"/>
        <family val="2"/>
      </rPr>
      <t xml:space="preserve"> 27 / 01 / 2023. </t>
    </r>
    <r>
      <rPr>
        <sz val="10"/>
        <rFont val="Arial"/>
        <family val="2"/>
      </rPr>
      <t xml:space="preserve">
En caso de no poder hacerlo dentro del plazo previsto y/o no estar interesado en presentar su cotización, el DANE y/o FONDANE le agradece que nos haga saber tal situación y el hecho que hace que no este interesado en participar. 
Culaquier inquietud pordrá ser remitida al los correso electrónicos</t>
    </r>
    <r>
      <rPr>
        <b/>
        <sz val="10"/>
        <rFont val="Arial"/>
        <family val="2"/>
      </rPr>
      <t>serviciosadministrativos@dane.gov.co</t>
    </r>
    <r>
      <rPr>
        <sz val="10"/>
        <rFont val="Arial"/>
        <family val="2"/>
      </rPr>
      <t xml:space="preserve"> o al teléfono (57) + (061) + (5978300) ext 3006.</t>
    </r>
    <r>
      <rPr>
        <sz val="10"/>
        <color rgb="FFFF0000"/>
        <rFont val="Arial"/>
        <family val="2"/>
      </rPr>
      <t xml:space="preserve"> </t>
    </r>
  </si>
  <si>
    <r>
      <t xml:space="preserve">OBSERVACIONES
</t>
    </r>
    <r>
      <rPr>
        <sz val="10"/>
        <rFont val="Arial"/>
        <family val="2"/>
      </rPr>
      <t xml:space="preserve">Cuando al momento de diligenciar el formato de cotización, usted evidencie que existe alguna recomendación técnica, económica o jurídica relevante para tener en cuenta, le solicitamos que reglón seguido a esta información exponga su argumento y/o recomendación frente al tema. Es muy importante para el DANE y/o FONDANE conocer el conocimiento de los agentes del mercado en referencia a los bienes y/o servicios que están siendo cotizados. Tenga en cuenta que la información que usted proporcione va a ser estudiada por la entidad, sin que la misma se dé obligatorio observancia para la formulación de los documentos pre contractual, es decir, el DANE y/o FONDANE se reservan el derecho de evaluar la pertinencia de lo observado.  </t>
    </r>
    <r>
      <rPr>
        <b/>
        <sz val="10"/>
        <rFont val="Arial"/>
        <family val="2"/>
      </rPr>
      <t xml:space="preserve">
</t>
    </r>
    <r>
      <rPr>
        <sz val="10"/>
        <rFont val="Arial"/>
        <family val="2"/>
      </rPr>
      <t xml:space="preserve">  
</t>
    </r>
    <r>
      <rPr>
        <b/>
        <sz val="10"/>
        <rFont val="Arial"/>
        <family val="2"/>
      </rPr>
      <t>DESARROLLO</t>
    </r>
  </si>
  <si>
    <r>
      <rPr>
        <b/>
        <sz val="8"/>
        <rFont val="Arial"/>
        <family val="2"/>
      </rPr>
      <t>PROCESO:</t>
    </r>
    <r>
      <rPr>
        <sz val="8"/>
        <rFont val="Arial"/>
        <family val="2"/>
      </rPr>
      <t xml:space="preserve"> GESTION CONTRACTUAL</t>
    </r>
  </si>
  <si>
    <r>
      <rPr>
        <b/>
        <sz val="8"/>
        <rFont val="Arial"/>
        <family val="2"/>
      </rPr>
      <t>SUBPROCESO:</t>
    </r>
    <r>
      <rPr>
        <sz val="8"/>
        <rFont val="Arial"/>
        <family val="2"/>
      </rPr>
      <t xml:space="preserve"> SELECCIÓN</t>
    </r>
  </si>
  <si>
    <t>DESCRIPCION DEL OBJETO:</t>
  </si>
  <si>
    <t>1. PERSONAL ( MENSUAL)</t>
  </si>
  <si>
    <t>DIRECCIÓN TERRITORIAL: 01_CAN - CENTRAL</t>
  </si>
  <si>
    <t>SEDE: BOGOTA CAN - CENTRAL/ Dirección: Carrera 59 N° 26-70 Interior I - CAN</t>
  </si>
  <si>
    <t>DESCRIPCIÓN DEL BIEN Y/O SERVICIO</t>
  </si>
  <si>
    <t>UNIDAD DE MEDIDA</t>
  </si>
  <si>
    <t>CANTIDAD</t>
  </si>
  <si>
    <t>VALOR UNITARIO ( INCLUIDO AIU)</t>
  </si>
  <si>
    <t>IVA</t>
  </si>
  <si>
    <t>VALOR UNITARIO INCLUIDO IVA</t>
  </si>
  <si>
    <t>SUBTOTAL</t>
  </si>
  <si>
    <t>Coordinador (tiempo completo)</t>
  </si>
  <si>
    <t>UNIDAD</t>
  </si>
  <si>
    <t>Operario de aseo y cafetería (tiempo completo)</t>
  </si>
  <si>
    <t>Operario de mantenimiento capacitado para trabajo en alturas nivel básico (tiempo completo)</t>
  </si>
  <si>
    <t>Jardinero (Medio Tiempo)</t>
  </si>
  <si>
    <t>SEDE: BOGOTA CAN - CENTRAL - CASA ESMERALDA/ Dirección: Carrera 59A N° 44A 30</t>
  </si>
  <si>
    <t>DIRECCIÓN TERRITORIAL: 02_CENTRO - BOGOTA</t>
  </si>
  <si>
    <t>SEDE: BOGOTA/ Calle 64 G N° 92 50/56/64, Barrio Álamos Norte</t>
  </si>
  <si>
    <t>SEDE: SIPSA-CORABASTOS/ bodega No. 47 Local 0501 localizada en la Corporación de Abastos de Bogotá – CORABASTOS</t>
  </si>
  <si>
    <t>Operario de aseo y cafetería (medio Tiempo)</t>
  </si>
  <si>
    <t>TOTAL COTIZACIÓN PERSONAL</t>
  </si>
  <si>
    <t>GLOBAL</t>
  </si>
  <si>
    <t>Ver Anexo Técnico</t>
  </si>
  <si>
    <t xml:space="preserve">* Se debe verificar el % de IVA a aplicar por ítem cotizado según corresponda. La tabla esta formulada para un IVA del 19% </t>
  </si>
  <si>
    <t xml:space="preserve">LADOINSA LABORES DOTACIONES INDUSTRIALES SAS </t>
  </si>
  <si>
    <t>2. INSUMOS Y CAFETERIA</t>
  </si>
  <si>
    <t>INSUMOS DE CAFETERIA</t>
  </si>
  <si>
    <t>VALOR UNITARIO</t>
  </si>
  <si>
    <t>AROMÁTICA Especificación: (- Para infusión
- Cajas disponbiles en mínimo tres (3) sabores
- 100% naturales)</t>
  </si>
  <si>
    <t>Cajas de mínimo 20 en sobres.</t>
  </si>
  <si>
    <t>AZÚCAR 1 Especificación: (- Blanca
- Empaque elaborado en materiales atóxicos
- Debe cumplir con Resolución 333 de 2011 sobre rotulado y etiquetado nutricional y las normas que la modifiquen)</t>
  </si>
  <si>
    <t>Bolsa de mínimo 200 sobres o tubipacks de 5 gr</t>
  </si>
  <si>
    <t>CAFÉ 2 Especificación: (- 100% café tostado y molido
- Tipo medio
- Descafeinado
- Empacada en bolsa de polipropileno aluminizada resistente a la humedad y al oxigeno
-  Debe cumplir con Resolución 333 de 2011 sobre rotulado y etiquetado nutricional y las normas que
la modifiquen)</t>
  </si>
  <si>
    <t>Libra</t>
  </si>
  <si>
    <t>CREMA PARA CAFÉ Especificación: (- No láctea
- Debe cumplir con Resolución 333 de 2011 sobre rotulado y etiquetado nutricional y las normas que la modifiquen)</t>
  </si>
  <si>
    <t>Bolsas de mínimo 100 sobres de mínimo 4 gr</t>
  </si>
  <si>
    <t>CUCHILLO DE COCINA (COMPRA) Especificación: (- Hoja elaborada en acero inoxidable de mínimo 20 cm de largo y 2 cm de ancho.
- Mango liso elaborado en polipropileno negro)</t>
  </si>
  <si>
    <t>Unidad</t>
  </si>
  <si>
    <t>FILTRO PARA GRECA 2 Especificación: (- Elaborada en tela
- Para greca
- Capacidad de una 1 libra)</t>
  </si>
  <si>
    <t>JARRA Especificación: (- Elaborada en plástico
- Capacidad mínima de 2 litros
- Con tapa)</t>
  </si>
  <si>
    <t>POCILLOS (COMPRA) Especificación: (- Elaborado en porcelana blanca para café
- Sin diseño
- De mínimo 150 cc
- No se debe rayar con el uso de cubiertos
- Debe ser apta para uso en microondas)</t>
  </si>
  <si>
    <t>SERVILLETA DE TELA Especificación: (- Elaborada en tela
- Color blanco
- Dimensiones mínimas de 40 cm de largo y 40 cm de ancho.)</t>
  </si>
  <si>
    <t>TERMO PARA CAFÉ 2 Especificación: ( - Térmico, con bomba tipo dispensador. Portatil.  
 - Bomba manual para dispensar la bebida.  
 - Acero inoxidable y plastico. 
 - Agarradera plastica, tapa con empaque, bomba manual. 
 - Capacidad mínima de 3 litros)</t>
  </si>
  <si>
    <t>TIJERAS DE COCINA (COMPRA) Especificación: (- Hojas elaborada en acero inoxidable de mínimo 20 cm de largo
- Mango de plástico liso)</t>
  </si>
  <si>
    <t>TOTAL COTIZACIÓN 2. INSUMOS DE CAFETERIA  (MENSUAL)</t>
  </si>
  <si>
    <t>INSUMOS DE ASEO</t>
  </si>
  <si>
    <t>ABRILLANTADOR PARA PISO LAMINADO Especificación: (- Con agente(s) con efecto limpiador y brillador.)</t>
  </si>
  <si>
    <t xml:space="preserve">Galon </t>
  </si>
  <si>
    <t>ALCOHOL INDUSTRIAL 1 Especificación: ( - Solución acuosa de alcohol etílico desnaturalizado con una concentración mínima de 70%
 - Desnaturalizado)</t>
  </si>
  <si>
    <t>AMBIENTADOR 1 Especificación: (- Solución con alcohol etílico y solventes.
- Con fragancia en una concentración del 1,5%
- En múltiples fragancias
 - Envase correctamente etiquetado bajo los parámetros establecidos en el sistema globalmente armonizado.)</t>
  </si>
  <si>
    <t>ATOMIZADORES Especificación: (- Elaborado en plástico
- Reutilizable
- Capacidad mínima de 500 cc
- con pistola)</t>
  </si>
  <si>
    <t xml:space="preserve">Unidad </t>
  </si>
  <si>
    <t>BAYETILLA 1 Especificación: ( - En tela fileteada
 -  100% algodón y fibra natural 
- Color blanco sin estampado
-Tamaño mínimo de 100 cm de largo por 70 cm de ancho)</t>
  </si>
  <si>
    <t>BAYETILLA 2 Especificación: ( - En tela fileteada
 - 100% algodón y fibra natural 
 - Color rojo sin estampado
 -Tamaño mínimo de 100 cm de largo por 70 cm de ancho)</t>
  </si>
  <si>
    <t>BLANQUEADOR O HIPOCLORITO 1 Especificación: (- Solución con una concentración mínima del 5%
 - El  envase del producto deberá estar correctamente etiquetado, indicando: nombre comercial del producto, pictogramas de los compuestos peligrosos e instrucciones de uso
 -  El  envase del producto deberá estar correctamente etiquetado bajo los parámetros establecidos en el sistema globalmente armonizado, indicando: nombre comercial del producto, pictogramas de los compuestos peligrosos e instrucciones de uso)</t>
  </si>
  <si>
    <t>BOLSAS PLÁSTICA 10 Especificación: (- Elaborada en polietileno de baja densidad
- De color blanco
- Calibre de mínimo 2
- Tamaño de 60 cm de ancho por 70 cm de largo)</t>
  </si>
  <si>
    <t>Paquete de mínimo 6</t>
  </si>
  <si>
    <t>BOLSAS PLÁSTICA 22 Especificación: (- Elaborada en polietileno de baja densidad
- De color negro
- Calibre de mínimo 3
- Tamaño de 80 cm de ancho por 110 cm de largo)</t>
  </si>
  <si>
    <t xml:space="preserve">paquete x 6 </t>
  </si>
  <si>
    <t>BOLSAS PLÁSTICA 23 Especificación: (- Elaborada en polietileno de baja densidad
- De color verde
- Calibre de mínimo 3
- Tamaño de 80 cm de ancho por 110 cm de largo)</t>
  </si>
  <si>
    <t>BOLSAS PLÁSTICA 24 Especificación: (- Elaborada en polietileno de baja densidad
- De color blanco
-Calibre de mínimo 3
- Tamaño de 80 cm de ancho por 110 cm de largo)</t>
  </si>
  <si>
    <t>BOLSAS PLÁSTICA 25 Especificación: (- Elaborada en polietileno de baja densidad
- De color rojo
-Calibre de mínimo 3
- Tamaño de 80 cm de ancho por 110 cm de largo
- Con impresión de aviso de riesgo biológico)</t>
  </si>
  <si>
    <t>BOLSAS PLÁSTICA 8 Especificación: (- Elaborada en polietileno de baja densidad
- De color negro
-Calibre de mínimo 2
- Tamaño de 60 cm de ancho por 70 cm de largo)</t>
  </si>
  <si>
    <t>BOLSAS PLÁSTICA 9 Especificación: (- Elaborada en polietileno de baja densidad
- De color verde
- Calibre de mínimo 2
- Tamaño de 60 cm de ancho por 70 cm de largo)</t>
  </si>
  <si>
    <t>BRILLADOR 1 Especificación: (- Mopa elaborada en algodón
- Área de barrido mínima de 100 cm de largo por 16cm de ancho
- Armazón y mango metálico)</t>
  </si>
  <si>
    <t>BRILLAMETAL EN CREMA Especificación: (- Con agentes con efecto limpiador, pulidor y brillador.
- Para todo tipo de metales
 - El  envase del producto deberá estar correctamente etiquetado, indicando: nombre comercial del producto, pictogramas de los compuestos peligrosos e instrucciones de uso)</t>
  </si>
  <si>
    <t>CEPILLO PARA SANITARIO (CHURRUSCO) Especificación: (- Cerdas duras elaboradas en fibras plásticas
- Extensión mínima de las cerdas es de 2,5 cm
- Base y mango elaborados en plástico
- Mango con longitud mínima de 33 cm)</t>
  </si>
  <si>
    <t>CEPILLOS 1 Especificación: (- Tipo plancha, con mango de plástico
- Cuerpo elaborado en plástico
- Cerdas duras en fibra plástica
- Tamaño mínimo de 15 cm de largo por 5cm de ancho por 6 cm de alto.)</t>
  </si>
  <si>
    <t>unidad</t>
  </si>
  <si>
    <t>CERA POLIMÉRICA Especificación: (- Polimérica autobrillante.
- Con polímeros acrílicos, nivelantes y plastificantes.
- Neutra (para pisos de todos los colores)
- Contenido mínimo de sólidos del 10%)</t>
  </si>
  <si>
    <t>CHAMPÚ PARA ALFOMBRAS Y TAPIZADOS 1 Especificación: (- Con agente(s) principal(es) con efecto limpiador en una concentración mínima del 8%
 - El envase debe estar  correctamente etiquetado: nombre comercial del producto, pictogramas de los compuestos peligrosos e instrucciones de uso)</t>
  </si>
  <si>
    <t>CREOLINA 2 Especificación: (- Solución con una concentración mínima de fenoles de 4%)</t>
  </si>
  <si>
    <t>DESINFECTANTE PARA USO GENERAL 1 Especificación: (- Con agente(s) tensoactivo(s) con efecto antibacterial en una concentración mínima del 0,2%
- Con agente(s) tensoactivo(s) con efecto limpiador y desengrasante en una concentración mínima del 1,5%
 - El envase debe estar  correctamente etiquetados bajo los parámetros establecidos en el sistema globalmente armonizado indicando: nombre comercial del producto, pictogramas de los compuestos peligrosos e instrucciones de uso)</t>
  </si>
  <si>
    <t>DESTAPADOR PARA SANITARIO (CHUPA) Especificación: (- Tipo campana
- Chupa elaborada en caucho
- Diámetro mínimo de 12 cm
- Mango elaborado en plástico o madera
- Mango con longitud mínima de 33 cm)</t>
  </si>
  <si>
    <t>DETERGENTE MULTIUSOS EN POLVO Especificación: ( - Con agente tensoactivo de mínimo 60% de biodegradabilidad
  -Con efecto limpiador de mínimo 9%.
 -  El  envase del producto deberá estar correctamente etiquetado bajo los parámetros: nombre comercial del producto, pictogramas de los compuestos peligrosos e instrucciones de uso
)</t>
  </si>
  <si>
    <t>Polvo, en bolsa plástica o recipiente plástico
con un peso de 1.000 gr</t>
  </si>
  <si>
    <t>ESCOBA 3 Especificación: (- Cerdas suaves elaboradas con PET calibre entre 0,3 y 0,4 mm.
- Área de barrido mínima de 35 cm de largo por 8 cm de ancho por 10 cm de alto
- Material de base en plástico con acople tipo rosca
)</t>
  </si>
  <si>
    <t>ESCOBA 4 Especificación: (- Cerdas duras elaboradas con PET calibre entre 0,4 y 0,6 mm.
- Área de barrido mínima de 35 cm de largo por 8 cm de ancho por 10 cm de alto
- Material de base en plástico con acople tipo rosca
)</t>
  </si>
  <si>
    <t>ESPONJILLA 1 Especificación: (- Espuma enmallada
- Tamaño mínimo de 7 cm de largo por 10 cm de ancho)</t>
  </si>
  <si>
    <t>ESPONJILLA 2 Especificación: (- Doble uso (material de esponjilla blanda y abrasiva)
- Tamaño mínimo de 7 cm de largo por 10 cm de
ancho)</t>
  </si>
  <si>
    <t>ESPONJILLA 3 Especificación: (- Abrasiva
- Tamaño mínimo de 9 cm de largo por 12 cm de)</t>
  </si>
  <si>
    <t>GUANTES 1 Especificación: (- Tipo doméstico
- Elaborados en látex
- Calibre mínimo de 18
- Tallas 7 a 9
- Color amarillo)</t>
  </si>
  <si>
    <t>Par</t>
  </si>
  <si>
    <t>GUANTES 2 Especificación: (- Tipo doméstico
- Elaborados en látex
- Calibre mínimo de 18
- Tallas 7 a 9
- Color negro)</t>
  </si>
  <si>
    <t>GUANTES 4 Especificación: (- Tipo doméstico
- Elaborados en látex
- Calibre mínimo de 25
- Tallas 7 a 9
- Color rojo)</t>
  </si>
  <si>
    <t>GUANTES 8 Especificación: (- Tipo mosquetero
- Calibre mínimo de 40
- Tallas 7 a 9
- Color negro)</t>
  </si>
  <si>
    <t>HARAGANES 2 (COMPRA) Especificación: (- Para limpiar vidrios
- Con banda de goma con longitud mínima de 50 cm.
- Mango metálico extensible con longitud mínima
de 60 cm y máxima de 150 cm)</t>
  </si>
  <si>
    <t>JABÓN DE DISPENSADOR PARA MANOS 3 Especificación: (- Con agente limpiador en una concentración mínima del 6%.
- Con agente antibacterial en una concentración mínima del 0,2%
- Con agente humectante en una concentración mínima del 3%
- pH entre 5,5 a 7
- Disponible en mínimo (2) dos fragancias)</t>
  </si>
  <si>
    <t>JABÓN PARA LOZA 1 Especificación: (- Con agente(s) tensoactivo(s) principal(es) con efecto limpiador y desengrasante en una concentración mínima del 8%.
- Disponible en mínimo (2) dos fragancias
 - El  envase del producto deberá estar correctamente etiquetado bajo los parámetros establecidos en el sistema globalmente armonizado, indicando: nombre comercial del producto, pictogramas de los compuestos peligrosos e instrucciones de uso)</t>
  </si>
  <si>
    <t>Líquido, en recipiente plástico con capacidad mínima de 3.785 cc</t>
  </si>
  <si>
    <t>LIMPIADOR MULTIUSOS 1 Especificación: (- Con agente(s) tensoactivo(s) principal(es) con efecto limpiador en una concentración mínima del 8%
- Disponible en mínimo (2) dos fragancias
 - El envase debe estar  correctamente etiquetados bajo los parámetros establecidos en el sistema globalmente armonizado indicando: nombre comercial del producto, pictogramas de los compuestos peligrosos e instrucciones de uso)</t>
  </si>
  <si>
    <t>LIMPIONES 1 Especificación: (- En tela de toalla fileteada
- Color blanco sin estampado
- Tamaño mínimo de 45cm de largo por 45cm de ancho.)</t>
  </si>
  <si>
    <t>LÍQUIDO DESENGRASANTE Especificación: ( - Con agente(s) tensoactivo(s) principal(es) con efecto limpiador y desengrasante en una concentración mínima del 10%
 - El envase debe estar  correctamente etiquetados bajo los parámetros establecidos en el sistema globalmente armonizado indicando: nombre comercial del producto, pictogramas de los compuestos peligrosos e instrucciones de uso
)</t>
  </si>
  <si>
    <t>LÍQUIDO PARA LIMPIAR VIDRIOS 1 Especificación: (- Con agente(s) principal(es) con efecto limpiador y desengrasante en una concentración mínima del 4%
- Disponible mínimo en dos (2) fragancias
 - El envase debe estar  correctamente etiquetados bajo los parámetros establecidos en el sistema globalmente armonizado indicando: nombre comercial del producto, pictogramas de los compuestos peligrosos e instrucciones de uso)</t>
  </si>
  <si>
    <t>MANGO MADERA TRAPERO 1 Especificación: (- Extensión mínima de 140 cm
- Acople plástico o rosca para palos de escoba
 )</t>
  </si>
  <si>
    <t>MANGO METÁLICO TRAPERO 1 Especificación: (- Extensión mínima de 140 cm
- Acople plástico o rosca para palos de escoba
 )</t>
  </si>
  <si>
    <t>MANGO METÁLICO TRAPERO 1 Especificación: (- Extensión mínima de 140 cm
- Acople plástico o rosca para palos de Trapero
 )</t>
  </si>
  <si>
    <t>MANTENEDOR DE PISOS Especificación: (- Polimérico autobrillante.
- Con polímeros acrílicos, nivelantes y plastificantes.
- Contenido mínimo de sólidos del 8%)</t>
  </si>
  <si>
    <t>MEZCLADOR 2 Especificación: (
 - Mezcladores  elaborados en madera y/o apartir de recursos renovables como la caña de azucar y/o almidón de maíz
  - Longitud mínima de 11 cm)</t>
  </si>
  <si>
    <t xml:space="preserve">Paquete </t>
  </si>
  <si>
    <t>Paquete de mínimo 500</t>
  </si>
  <si>
    <t>PAD- CAFÉ Especificación: (- Para remoción
- Diámetro mínimo de 16 pulgadas
- Café)</t>
  </si>
  <si>
    <t>PAD- NEGRO Especificación: (- Para remoción
- Diámetro mínimo de 16 pulgadas
- Negro)</t>
  </si>
  <si>
    <t>PAD- ROJO Especificación: (- Para remoción
- Diámetro mínimo de 16 pulgadas
- Rojo)</t>
  </si>
  <si>
    <t>PAÑO ABSORBENTE MULTIUSOS 1 Especificación: (- Material que no libera motas o pelusas
-Interfoliado
- Reutilizable
- Tamaño mínimo de 38 cm de largo por 25 cm de ancho)</t>
  </si>
  <si>
    <t>PAPEL HIGIÉNICO 1 Especificación: ( - Rollo con longitud mínima de 30 metros
 - Doble hoja blanca
 - Sin fragancia)</t>
  </si>
  <si>
    <t xml:space="preserve">Rollo </t>
  </si>
  <si>
    <t>PAPEL HIGIÉNICO 2 Especificación: (- Rollo con longitud mínima de 250 metros
- Doble hoja de color natural
- Sin fragancia)</t>
  </si>
  <si>
    <t>PASTILLA DESINFECTANTE PARA SANITARIO Especificación: (- Con agentes bactericidas, fungicidas y virucidas.)</t>
  </si>
  <si>
    <t>PASTILLAS DE HIPOCLORITO PARA ORINALES (BAÑOS) Especificación: (Formato del cloro - Pastillas
Nombre del cloro - Cloro Pastillas 91% (Hipoclorito de calcio))</t>
  </si>
  <si>
    <t>Paquete</t>
  </si>
  <si>
    <t>PUNTO ECOLÓGICO 6 Especificación: (- Base metálica
- Mínimo tres contenedores así:
- Contenedor azul con tapa con palabra "Plásticos" en la cara frontal
- Contenedor verde con tapa con palabras "No reciclables" u "Orgánicos" u "Ordinarios" en la cara frontal
- Contenedor gris con tapa con palabras "Papel y cartón" en la cara frontal
- Capacidad mínima de 100 litros para cada contenedor
- Contenedores elaborados en plástico)</t>
  </si>
  <si>
    <t>RECOGEDOR DE BASURA 1 Especificación: (- Elaborado en plástico
- Con banda de goma y dientas barrescobas
- Mango con longitud mínima de 70 cm)</t>
  </si>
  <si>
    <t>REMOVEDOR DE CERA Especificación: (- Con agente activo alcalino en una concentración mínima del 9%
- pH entre 11 y 14)</t>
  </si>
  <si>
    <t>REPELENTE MURAVE  AVES Y MURCIELAGOS  Especificación: (PLAGAS QUE CONTROLA: Aves y murciélagos
INGREDIENTE ACTIVO: Isonaftol, 2 – cancafona, Mentol, BHT y Aceite Mineral.
FORMULACIÓN: Solución oleosa
)</t>
  </si>
  <si>
    <t>SELLANTE PARA PISOS Especificación: (- Polimérico autobrillante.
- Con polímeros acrílicos, nivelantes y plastificantes.
- Contenido mínimo de sólidos del 20%
 - El envase debe estar  correctamente etiquetados bajo los parámetros establecidos en el sistema globalmente armonizado indicando: nombre comercial del producto, pictogramas de los compuestos peligrosos e instrucciones de uso)</t>
  </si>
  <si>
    <t>TOALLAS PARA MANOS 6 Especificación: (- Toallas interdobladas, paquete con mínimo 150 unidades
- Doble hoja con un tamaño mínimo de 20 cm de largo por 15 cm de ancho
 - Hoja color natural)</t>
  </si>
  <si>
    <t>TRAPERO 3 Especificación: (- Elaborado con hilaza de algodón natural
- Mecha con peso mínimo de 450 gr y extensión mínima de 32 cm de largo
- Material de base en plástico con acople tipo rosca)</t>
  </si>
  <si>
    <t>TRAPERO MECHA PLANA 450 GRS Especificación: (Trapero absorbentes con tecnología de torsión en sus hilazas, más fibras y menos rastro de motas al momento de trapear.)</t>
  </si>
  <si>
    <t>VARSOL ECOLÓGICO 2 Especificación: (- Solución con agentes desinfectantes, desmanchadores y desengrasantes  en concentración mínima del 15%.
- Biodegradable mínimo en un 95%)</t>
  </si>
  <si>
    <t>VASOS 2 Especificación: ( - Elaborado en cartón 97% biodegradable
- Capacidad mínima de 4 oz)</t>
  </si>
  <si>
    <t>Paquete de mínimo 50 unidades</t>
  </si>
  <si>
    <t>VASOS PLÁSTICO Especificación: ( - Elaborado en Plástico
- Capacidad mínima de 9 oz)</t>
  </si>
  <si>
    <t>TOTAL COTIZACIÓN 2. INSUMOS DE ASEO (MENSUAL)</t>
  </si>
  <si>
    <t>TOTAL</t>
  </si>
  <si>
    <t>3. ALQUILER (MENSUAL)</t>
  </si>
  <si>
    <t>CARRO EXPRIMIDOR DE TRAPERO 1 Especificación: ( - Elaborado en plástico
 - Capacidad mínima de 24 litros
 - Con cuatro ruedas y manija de escurridor)</t>
  </si>
  <si>
    <t>ESCALERA 4 Especificación: ( - Cuerpo Metálico
- Altura mínima de mínimo seis pasos. )</t>
  </si>
  <si>
    <t>MANGUERA Especificación: (- Longitud mínima de 100 metros
- Elaborada en PVC
- Con terminales roscadas en ambos extremos
- Incluye accesorios: acoples y pistola)</t>
  </si>
  <si>
    <t>SEÑALES PEATONALES DE PREVENCIÓN Y ATENCIÓN 1 Especificación: (- Elaborado en plástico
- Tipo tijera, plegable
- Tamaño mínimo de 25 cm de ancho por 60 cm de alto por 22 cm de largo.
- Impresión en las dos caras con las palabras "Cerrado" o "Área cerrada" o "No pasar".
- Color amarillo)</t>
  </si>
  <si>
    <t>SEÑALES PEATONALES DE PREVENCIÓN Y ATENCIÓN 3 Especificación: (- Elaborado en plástico
- Tipo tijera, plegable
- Tamaño mínimo de 25 cm de ancho por 60 cm de alto por 22 cm de largo.
- Impresión en las dos caras con las palabras "Piso húmedo o "Piso mojado"".
- Color amarillo
- Acordes con la reglamentación establecida por la NTC 1461)</t>
  </si>
  <si>
    <t>DISPENSADOR PARA PAPEL HIGIÉNICO 2 Especificación: (- Elaborado en acero inoxidable
- Para rollo de 250 metros y 400 metros
- Con visor para ver el estado del rollo
- Con cerradura y llave
- Incluye los elementos necesarios para realizar la instalación en pared
-Incluye el costo de instalación.)</t>
  </si>
  <si>
    <t>DISPENSADOR DE JABÓN LÍQUIDO 1 Especificación: (- Elaborado en plástico ABS blanco
- Con válvula manual anticorrosiva.
- Uso habilitado para cualquier jabón líquido con capacidad mínima de 800 cc
- Con cerradura y llave
- Incluye los elementos necesarios para realizar la instalación en pared
-Incluye el costo de instalación)</t>
  </si>
  <si>
    <t>GRECA PARA TINTOS 3 Especificación: (- Eléctrica de 110 v
- Cuerpo elaborada en lámina de acero inoxidable de calibre 24 como mínimo, grado alimento
- Resistencias elaboradas en cobre
- Terminales elaboradas en cobre remplazables sin soldadura
- Mínimo dos servicios
 -Con su respectivo filtro y aro
 - Con capacidad para 120 tintos)</t>
  </si>
  <si>
    <t>HORNO MICROONDAS DE TIPO INDUSTRIAL Especificación: (- Potencia mínima de 1000 w
- Tamaño mínimo de 30 cm de ancho por 30 cm de alto por 40 cm de profundidad.
- Descongelamiento automático
- Con programas automáticos)</t>
  </si>
  <si>
    <t>EXTENSIÓN ELÉCTRICA 2 Especificación: (- De mínimo 30 metros de longitud
- Recubierta en plástico PVC
- Con clavijas
- Tipo industrial)</t>
  </si>
  <si>
    <t>ASPIRADORA 2 Especificación: (- De uso industrial para aspirado en seco y húmedo
- Motor con potencia entre 1200 w y 1400 w
- Capacidad entre 45 y 55 litros
- Cable de potencia con longitud mínima de 5m
- Accesorios mínimos: manguera puntera, 2 tubos para extensión, cepillos para tapizados)</t>
  </si>
  <si>
    <t>LAVABRILLADORA DE PISOS 1 Especificación: (- De uso industrial
- Motores con potencia mínima de 1,5 hp y velocidad mínima de 175 rpm.
- Con manijas dobles
- Con interruptor de apagado de seguridad
- Diámetro mínimo de 16"
- Cable de potencia con longitud mínima de 8m
- Accesorios mínimos portapad, cepillo suave y duro
)</t>
  </si>
  <si>
    <t>HIDROLAVADORA Especificación: ( - Motor eléctrico y potencia de mínimo 2.2 Kw - 1.450 RPM y entre 2.5 HP y 3.5 HP.
 - Presión de salida de agua entre 1500 psi y 1900 psi.
 - Con ruedas)</t>
  </si>
  <si>
    <t>GUADAÑAS Especificación: ( -Guadaña de Eje Rígido
 - Viene cilindrada con apróximadamente 30 a 51,6 cm3.
-Peso promedio entre 6,5 Kg y 7,7 Kg.
-Cuchilla de 80 puntas
-Capacidad del tanque de combustible entre 0,65 Lt y 1 Lt.
-Cuenta con un sistema de arranque manual.
-Cuenta con un sistema de ignición electrónico
 - Incluye el combustible para su funcionamiento (Máximo 3 galones))</t>
  </si>
  <si>
    <t>TOTAL COTIZACIÓN 2. ALQUILER  (MENSUAL)</t>
  </si>
  <si>
    <t xml:space="preserve">LADOINSA LABORE DOTACIONES INDUSTRIALES SAS </t>
  </si>
  <si>
    <t>3. SERVICIOS ESPECIALES</t>
  </si>
  <si>
    <t>FUMIGACIÓN</t>
  </si>
  <si>
    <t xml:space="preserve">SEDE: BOGOTA CAN - CENTRAL/ Dirección: Carrera 59 N° 26-70 Interior I - CAN: Fumigación de roedores y vectores 4000 m2 </t>
  </si>
  <si>
    <t xml:space="preserve">SEDE: BOGOTA CAN - CENTRAL - CASA ESMERALDA/ Dirección: Carrera 59A N° 44A 30: Fumigación de roedores y vectores 130 m2 </t>
  </si>
  <si>
    <t xml:space="preserve">SEDE: BOGOTA/ Calle 64 G N° 92 50/56/64, Barrio Álamos Norte: Fumigación de roedores y vectores 1478 m2 </t>
  </si>
  <si>
    <t xml:space="preserve">SEDE: SIPSA-CORABASTOS/ bodega No. 47 Local 0501 localizada en la Corporación de Abastos de Bogotá – CORABASTOS: Fumigación de roedores y vectores 100 m2 </t>
  </si>
  <si>
    <t>SEDE: BOGOTA CAN - CENTRAL/ Dirección: Carrera 59 N° 26-70 Interior I - CAN: Jardineria zonas verdes 300 m2</t>
  </si>
  <si>
    <t>Servicio</t>
  </si>
  <si>
    <t>NECESIDAD</t>
  </si>
  <si>
    <t>1. Personal</t>
  </si>
  <si>
    <t>2. Insumos (Aseo y Cafeteria)</t>
  </si>
  <si>
    <t>aseo</t>
  </si>
  <si>
    <t>cafeteria</t>
  </si>
  <si>
    <t>3. Alquiler</t>
  </si>
  <si>
    <t>4.Servicios Especiales</t>
  </si>
  <si>
    <t>TOTAL COTIZACIÓN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</si>
</sst>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164" formatCode="0.0"/>
    <numFmt numFmtId="165" formatCode="_-* #,##0.00\ &quot;€&quot;_-;\-* #,##0.00\ &quot;€&quot;_-;_-* &quot;-&quot;??\ &quot;€&quot;_-;_-@_-"/>
    <numFmt numFmtId="166" formatCode="&quot;$&quot;\ #,##0.00"/>
    <numFmt numFmtId="167" formatCode="_(&quot;$&quot;\ * #,##0.00_);_(&quot;$&quot;\ * \(#,##0.00\);_(&quot;$&quot;\ * &quot;-&quot;??_);_(@_)"/>
  </numFmts>
  <fonts count="31">
    <font>
      <sz val="10"/>
      <name val="Arial"/>
    </font>
    <font>
      <sz val="11"/>
      <color theme="1"/>
      <name val="Calibri"/>
      <family val="2"/>
      <scheme val="minor"/>
    </font>
    <font>
      <sz val="11"/>
      <color theme="1"/>
      <name val="Calibri"/>
      <family val="2"/>
      <scheme val="minor"/>
    </font>
    <font>
      <sz val="11"/>
      <color theme="1"/>
      <name val="Calibri"/>
      <family val="2"/>
      <scheme val="minor"/>
    </font>
    <font>
      <b/>
      <sz val="12"/>
      <color indexed="8"/>
      <name val="Arial"/>
      <family val="2"/>
    </font>
    <font>
      <sz val="8"/>
      <name val="Arial"/>
      <family val="2"/>
    </font>
    <font>
      <sz val="9"/>
      <color indexed="8"/>
      <name val="Arial"/>
      <family val="2"/>
    </font>
    <font>
      <sz val="10"/>
      <name val="Arial"/>
      <family val="2"/>
    </font>
    <font>
      <b/>
      <sz val="8"/>
      <name val="Times New Roman"/>
      <family val="1"/>
    </font>
    <font>
      <b/>
      <sz val="14"/>
      <name val="Tahoma"/>
      <family val="2"/>
    </font>
    <font>
      <sz val="11"/>
      <name val="Arial"/>
      <family val="2"/>
    </font>
    <font>
      <sz val="11"/>
      <color theme="1"/>
      <name val="Calibri"/>
      <family val="2"/>
      <scheme val="minor"/>
    </font>
    <font>
      <sz val="10"/>
      <color theme="0" tint="-4.9989318521683403E-2"/>
      <name val="Arial"/>
      <family val="2"/>
    </font>
    <font>
      <sz val="9"/>
      <color rgb="FFFF0000"/>
      <name val="Arial"/>
      <family val="2"/>
    </font>
    <font>
      <b/>
      <sz val="10"/>
      <name val="Arial"/>
      <family val="2"/>
    </font>
    <font>
      <sz val="10"/>
      <color rgb="FFFF0000"/>
      <name val="Arial"/>
      <family val="2"/>
    </font>
    <font>
      <b/>
      <sz val="10"/>
      <name val="Tahoma"/>
      <family val="2"/>
    </font>
    <font>
      <sz val="9"/>
      <name val="Arial"/>
      <family val="2"/>
    </font>
    <font>
      <i/>
      <sz val="10"/>
      <color rgb="FFFF0000"/>
      <name val="Arial"/>
      <family val="2"/>
    </font>
    <font>
      <b/>
      <sz val="9"/>
      <name val="Arial"/>
      <family val="2"/>
    </font>
    <font>
      <b/>
      <sz val="8"/>
      <name val="Arial"/>
      <family val="2"/>
    </font>
    <font>
      <b/>
      <sz val="8"/>
      <color theme="1"/>
      <name val="Segoe"/>
    </font>
    <font>
      <b/>
      <sz val="20"/>
      <name val="Tahoma"/>
      <family val="2"/>
    </font>
    <font>
      <b/>
      <sz val="9"/>
      <color indexed="8"/>
      <name val="Arial"/>
      <family val="2"/>
    </font>
    <font>
      <b/>
      <sz val="12"/>
      <name val="Tahoma"/>
      <family val="2"/>
    </font>
    <font>
      <sz val="12"/>
      <name val="Arial"/>
      <family val="2"/>
    </font>
    <font>
      <sz val="10"/>
      <name val="Tahoma"/>
      <family val="2"/>
    </font>
    <font>
      <sz val="12"/>
      <name val="Tahoma"/>
      <family val="2"/>
    </font>
    <font>
      <b/>
      <sz val="12"/>
      <name val="Arial"/>
      <family val="2"/>
    </font>
    <font>
      <sz val="10"/>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CC"/>
        <bgColor indexed="64"/>
      </patternFill>
    </fill>
  </fills>
  <borders count="38">
    <border>
      <left/>
      <right/>
      <top/>
      <bottom/>
      <diagonal/>
    </border>
    <border>
      <left style="medium">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thin">
        <color auto="1"/>
      </top>
      <bottom style="thin">
        <color auto="1"/>
      </bottom>
      <diagonal/>
    </border>
    <border>
      <left/>
      <right style="medium">
        <color auto="1"/>
      </right>
      <top style="thin">
        <color auto="1"/>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1" fillId="0" borderId="0"/>
    <xf numFmtId="0" fontId="3" fillId="0" borderId="0"/>
    <xf numFmtId="0" fontId="3" fillId="0" borderId="0"/>
    <xf numFmtId="165" fontId="3" fillId="0" borderId="0" applyFont="0" applyFill="0" applyBorder="0" applyAlignment="0" applyProtection="0"/>
    <xf numFmtId="0" fontId="7" fillId="0" borderId="0"/>
    <xf numFmtId="0" fontId="2" fillId="0" borderId="0"/>
    <xf numFmtId="0" fontId="1" fillId="0" borderId="0"/>
    <xf numFmtId="42" fontId="29" fillId="0" borderId="0" applyFont="0" applyFill="0" applyBorder="0" applyAlignment="0" applyProtection="0"/>
  </cellStyleXfs>
  <cellXfs count="130">
    <xf numFmtId="0" fontId="0" fillId="0" borderId="0" xfId="0"/>
    <xf numFmtId="0" fontId="0" fillId="0" borderId="0" xfId="0" applyAlignment="1">
      <alignment vertical="center" wrapText="1"/>
    </xf>
    <xf numFmtId="0" fontId="0" fillId="0" borderId="0" xfId="0" applyAlignment="1">
      <alignment horizontal="center"/>
    </xf>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164" fontId="10" fillId="0" borderId="0" xfId="0" applyNumberFormat="1" applyFont="1" applyAlignment="1">
      <alignment vertical="center"/>
    </xf>
    <xf numFmtId="0" fontId="0" fillId="0" borderId="16" xfId="0" applyBorder="1" applyAlignment="1">
      <alignment vertical="center" wrapText="1"/>
    </xf>
    <xf numFmtId="0" fontId="0" fillId="0" borderId="23" xfId="0" applyBorder="1" applyAlignment="1">
      <alignment vertical="center" wrapText="1"/>
    </xf>
    <xf numFmtId="0" fontId="6" fillId="2" borderId="17" xfId="0" applyFont="1" applyFill="1" applyBorder="1" applyAlignment="1">
      <alignment vertical="center" wrapText="1"/>
    </xf>
    <xf numFmtId="0" fontId="6" fillId="2" borderId="1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7" fillId="0" borderId="0" xfId="5"/>
    <xf numFmtId="0" fontId="7" fillId="0" borderId="0" xfId="5" applyAlignment="1">
      <alignment horizontal="center"/>
    </xf>
    <xf numFmtId="0" fontId="7" fillId="0" borderId="0" xfId="5" applyAlignment="1">
      <alignment vertical="center" wrapText="1"/>
    </xf>
    <xf numFmtId="164" fontId="10" fillId="0" borderId="0" xfId="5" applyNumberFormat="1" applyFont="1" applyAlignment="1">
      <alignment vertical="center"/>
    </xf>
    <xf numFmtId="0" fontId="21" fillId="5" borderId="31" xfId="0" applyFont="1" applyFill="1" applyBorder="1" applyAlignment="1">
      <alignment wrapText="1"/>
    </xf>
    <xf numFmtId="0" fontId="21" fillId="5" borderId="32" xfId="0" applyFont="1" applyFill="1" applyBorder="1" applyAlignment="1">
      <alignment horizontal="center" vertical="center"/>
    </xf>
    <xf numFmtId="0" fontId="21" fillId="5" borderId="33" xfId="0" applyFont="1" applyFill="1" applyBorder="1" applyAlignment="1">
      <alignment wrapText="1"/>
    </xf>
    <xf numFmtId="0" fontId="21" fillId="5" borderId="18" xfId="0" applyFont="1" applyFill="1" applyBorder="1" applyAlignment="1">
      <alignment horizontal="center" vertical="center"/>
    </xf>
    <xf numFmtId="0" fontId="14" fillId="0" borderId="34" xfId="5" applyFont="1" applyBorder="1" applyAlignment="1">
      <alignment vertical="center" wrapText="1"/>
    </xf>
    <xf numFmtId="0" fontId="14" fillId="0" borderId="30" xfId="5" applyFont="1" applyBorder="1" applyAlignment="1">
      <alignment vertical="center" wrapText="1"/>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0" fontId="21" fillId="2" borderId="32" xfId="0" applyFont="1" applyFill="1" applyBorder="1" applyAlignment="1">
      <alignment horizontal="center" vertical="center"/>
    </xf>
    <xf numFmtId="0" fontId="21" fillId="2" borderId="18" xfId="0" applyFont="1" applyFill="1" applyBorder="1" applyAlignment="1">
      <alignment horizontal="center" vertical="center"/>
    </xf>
    <xf numFmtId="0" fontId="23" fillId="2" borderId="5" xfId="5" applyFont="1" applyFill="1" applyBorder="1" applyAlignment="1">
      <alignment vertical="center" wrapText="1"/>
    </xf>
    <xf numFmtId="0" fontId="23" fillId="2" borderId="10" xfId="5" applyFont="1" applyFill="1" applyBorder="1" applyAlignment="1">
      <alignment vertical="center" wrapText="1"/>
    </xf>
    <xf numFmtId="0" fontId="25" fillId="0" borderId="0" xfId="5" applyFont="1" applyAlignment="1">
      <alignment vertical="center" wrapText="1"/>
    </xf>
    <xf numFmtId="0" fontId="26" fillId="2" borderId="36" xfId="5" applyFont="1" applyFill="1" applyBorder="1" applyAlignment="1">
      <alignment horizontal="center" vertical="center" wrapText="1"/>
    </xf>
    <xf numFmtId="0" fontId="26" fillId="2" borderId="24" xfId="5" applyFont="1" applyFill="1" applyBorder="1" applyAlignment="1">
      <alignment horizontal="center" vertical="center" wrapText="1"/>
    </xf>
    <xf numFmtId="0" fontId="24" fillId="3" borderId="27" xfId="5" applyFont="1" applyFill="1" applyBorder="1" applyAlignment="1">
      <alignment horizontal="centerContinuous" vertical="center" wrapText="1"/>
    </xf>
    <xf numFmtId="0" fontId="24" fillId="3" borderId="28" xfId="5" applyFont="1" applyFill="1" applyBorder="1" applyAlignment="1">
      <alignment horizontal="centerContinuous" vertical="center" wrapText="1"/>
    </xf>
    <xf numFmtId="0" fontId="16" fillId="6" borderId="10" xfId="5" applyFont="1" applyFill="1" applyBorder="1" applyAlignment="1">
      <alignment horizontal="center" vertical="center" wrapText="1"/>
    </xf>
    <xf numFmtId="0" fontId="16" fillId="6" borderId="24" xfId="5" applyFont="1" applyFill="1" applyBorder="1" applyAlignment="1">
      <alignment horizontal="center" vertical="center" wrapText="1"/>
    </xf>
    <xf numFmtId="0" fontId="27" fillId="3" borderId="27" xfId="5" applyFont="1" applyFill="1" applyBorder="1" applyAlignment="1">
      <alignment horizontal="centerContinuous" vertical="center" wrapText="1"/>
    </xf>
    <xf numFmtId="0" fontId="27" fillId="3" borderId="28" xfId="5" applyFont="1" applyFill="1" applyBorder="1" applyAlignment="1">
      <alignment horizontal="centerContinuous" vertical="center" wrapText="1"/>
    </xf>
    <xf numFmtId="0" fontId="26" fillId="2" borderId="37" xfId="5" applyFont="1" applyFill="1" applyBorder="1" applyAlignment="1">
      <alignment horizontal="center" vertical="center" wrapText="1"/>
    </xf>
    <xf numFmtId="0" fontId="26" fillId="2" borderId="34" xfId="5" applyFont="1" applyFill="1" applyBorder="1" applyAlignment="1">
      <alignment horizontal="center" vertical="center" wrapText="1"/>
    </xf>
    <xf numFmtId="0" fontId="21" fillId="0" borderId="0" xfId="0" applyFont="1" applyAlignment="1">
      <alignment wrapText="1"/>
    </xf>
    <xf numFmtId="0" fontId="21" fillId="0" borderId="0" xfId="0" applyFont="1" applyAlignment="1">
      <alignment horizontal="center" vertical="center"/>
    </xf>
    <xf numFmtId="0" fontId="28" fillId="0" borderId="0" xfId="5" applyFont="1" applyAlignment="1">
      <alignment vertical="center" wrapText="1"/>
    </xf>
    <xf numFmtId="42" fontId="26" fillId="7" borderId="24" xfId="8" applyFont="1" applyFill="1" applyBorder="1" applyAlignment="1">
      <alignment horizontal="center" vertical="center" wrapText="1"/>
    </xf>
    <xf numFmtId="42" fontId="26" fillId="2" borderId="24" xfId="8" applyFont="1" applyFill="1" applyBorder="1" applyAlignment="1">
      <alignment horizontal="center" vertical="center" wrapText="1"/>
    </xf>
    <xf numFmtId="42" fontId="21" fillId="2" borderId="32" xfId="8" applyFont="1" applyFill="1" applyBorder="1" applyAlignment="1">
      <alignment horizontal="center" vertical="center"/>
    </xf>
    <xf numFmtId="42" fontId="26" fillId="7" borderId="34" xfId="8" applyFont="1" applyFill="1" applyBorder="1" applyAlignment="1">
      <alignment horizontal="center" vertical="center" wrapText="1"/>
    </xf>
    <xf numFmtId="42" fontId="26" fillId="2" borderId="34" xfId="8" applyFont="1" applyFill="1" applyBorder="1" applyAlignment="1">
      <alignment horizontal="center" vertical="center" wrapText="1"/>
    </xf>
    <xf numFmtId="42" fontId="21" fillId="2" borderId="18" xfId="8" applyFont="1" applyFill="1" applyBorder="1" applyAlignment="1">
      <alignment horizontal="center" vertical="center"/>
    </xf>
    <xf numFmtId="0" fontId="14" fillId="0" borderId="24" xfId="0" applyFont="1" applyBorder="1" applyAlignment="1">
      <alignment vertical="top" wrapText="1"/>
    </xf>
    <xf numFmtId="0" fontId="14" fillId="0" borderId="24" xfId="0" applyFont="1" applyBorder="1" applyAlignment="1">
      <alignment vertical="top"/>
    </xf>
    <xf numFmtId="0" fontId="14" fillId="0" borderId="7" xfId="0" applyFont="1" applyBorder="1" applyAlignment="1">
      <alignment vertical="top"/>
    </xf>
    <xf numFmtId="0" fontId="14" fillId="0" borderId="26" xfId="0" applyFont="1" applyBorder="1" applyAlignment="1">
      <alignment vertical="top" wrapText="1"/>
    </xf>
    <xf numFmtId="0" fontId="14" fillId="0" borderId="26" xfId="0" applyFont="1" applyBorder="1" applyAlignment="1">
      <alignment vertical="top"/>
    </xf>
    <xf numFmtId="0" fontId="14" fillId="0" borderId="13" xfId="0" applyFont="1" applyBorder="1" applyAlignment="1">
      <alignment vertical="top"/>
    </xf>
    <xf numFmtId="0" fontId="0" fillId="0" borderId="24" xfId="0" applyBorder="1" applyAlignment="1">
      <alignment vertical="top" wrapText="1"/>
    </xf>
    <xf numFmtId="0" fontId="0" fillId="0" borderId="24" xfId="0" applyBorder="1" applyAlignment="1">
      <alignment vertical="top"/>
    </xf>
    <xf numFmtId="0" fontId="0" fillId="0" borderId="7" xfId="0" applyBorder="1" applyAlignment="1">
      <alignment vertical="top"/>
    </xf>
    <xf numFmtId="0" fontId="18" fillId="0" borderId="0" xfId="0" applyFont="1" applyAlignment="1">
      <alignment horizontal="center"/>
    </xf>
    <xf numFmtId="0" fontId="15" fillId="0" borderId="0" xfId="0" applyFont="1" applyAlignment="1">
      <alignment horizontal="center"/>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8" fillId="0" borderId="16" xfId="0" applyFont="1" applyBorder="1" applyAlignment="1">
      <alignment horizontal="center" vertical="top" wrapText="1"/>
    </xf>
    <xf numFmtId="0" fontId="8" fillId="0" borderId="23" xfId="0" applyFont="1" applyBorder="1" applyAlignment="1">
      <alignment horizontal="center" vertical="top" wrapText="1"/>
    </xf>
    <xf numFmtId="0" fontId="17" fillId="0" borderId="11" xfId="5" applyFont="1" applyBorder="1" applyAlignment="1">
      <alignment horizontal="left" vertical="center" wrapText="1" indent="1"/>
    </xf>
    <xf numFmtId="0" fontId="17" fillId="0" borderId="6" xfId="5" applyFont="1" applyBorder="1" applyAlignment="1">
      <alignment horizontal="left" vertical="center" wrapText="1" indent="1"/>
    </xf>
    <xf numFmtId="0" fontId="17" fillId="0" borderId="10" xfId="5" applyFont="1" applyBorder="1" applyAlignment="1">
      <alignment horizontal="left" vertical="center" indent="1"/>
    </xf>
    <xf numFmtId="0" fontId="17" fillId="0" borderId="7" xfId="5" applyFont="1" applyBorder="1" applyAlignment="1">
      <alignment horizontal="left" vertical="center" indent="1"/>
    </xf>
    <xf numFmtId="0" fontId="13" fillId="0" borderId="12" xfId="0" applyFont="1" applyBorder="1" applyAlignment="1">
      <alignment horizontal="left" vertical="center" indent="1"/>
    </xf>
    <xf numFmtId="0" fontId="13" fillId="0" borderId="13" xfId="0" applyFont="1" applyBorder="1" applyAlignment="1">
      <alignment horizontal="left" vertical="center" inden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0" borderId="25" xfId="0" applyFont="1" applyBorder="1" applyAlignment="1">
      <alignment vertical="top" wrapText="1"/>
    </xf>
    <xf numFmtId="0" fontId="14" fillId="0" borderId="25" xfId="0" applyFont="1" applyBorder="1" applyAlignment="1">
      <alignment vertical="top"/>
    </xf>
    <xf numFmtId="0" fontId="14" fillId="0" borderId="6" xfId="0" applyFont="1" applyBorder="1" applyAlignment="1">
      <alignment vertical="top"/>
    </xf>
    <xf numFmtId="0" fontId="5" fillId="0" borderId="2" xfId="0" applyFont="1" applyBorder="1" applyAlignment="1">
      <alignment horizontal="left" vertical="center"/>
    </xf>
    <xf numFmtId="0" fontId="5" fillId="0" borderId="4" xfId="0" applyFont="1" applyBorder="1" applyAlignment="1">
      <alignment horizontal="left" vertical="center"/>
    </xf>
    <xf numFmtId="164" fontId="5" fillId="0" borderId="2" xfId="0" applyNumberFormat="1" applyFont="1" applyBorder="1" applyAlignment="1">
      <alignment horizontal="left" vertical="center"/>
    </xf>
    <xf numFmtId="164" fontId="5" fillId="0" borderId="3" xfId="0" applyNumberFormat="1" applyFont="1" applyBorder="1" applyAlignment="1">
      <alignment horizontal="left" vertical="center"/>
    </xf>
    <xf numFmtId="164" fontId="5" fillId="0" borderId="4" xfId="0" applyNumberFormat="1" applyFont="1" applyBorder="1" applyAlignment="1">
      <alignment horizontal="left" vertical="center"/>
    </xf>
    <xf numFmtId="0" fontId="5" fillId="0" borderId="2" xfId="5" applyFont="1" applyBorder="1" applyAlignment="1">
      <alignment horizontal="center" vertical="center"/>
    </xf>
    <xf numFmtId="0" fontId="5" fillId="0" borderId="4" xfId="5" applyFont="1" applyBorder="1" applyAlignment="1">
      <alignment horizontal="center" vertical="center"/>
    </xf>
    <xf numFmtId="164" fontId="5" fillId="0" borderId="2" xfId="5" applyNumberFormat="1" applyFont="1" applyBorder="1" applyAlignment="1">
      <alignment horizontal="left" vertical="center"/>
    </xf>
    <xf numFmtId="164" fontId="5" fillId="0" borderId="3" xfId="5" applyNumberFormat="1" applyFont="1" applyBorder="1" applyAlignment="1">
      <alignment horizontal="left" vertical="center"/>
    </xf>
    <xf numFmtId="164" fontId="5" fillId="0" borderId="4" xfId="5" applyNumberFormat="1" applyFont="1" applyBorder="1" applyAlignment="1">
      <alignment horizontal="left" vertical="center"/>
    </xf>
    <xf numFmtId="0" fontId="9" fillId="0" borderId="17" xfId="5" applyFont="1" applyBorder="1" applyAlignment="1">
      <alignment horizontal="center" vertical="center" wrapText="1"/>
    </xf>
    <xf numFmtId="0" fontId="9" fillId="0" borderId="14" xfId="5" applyFont="1" applyBorder="1" applyAlignment="1">
      <alignment horizontal="center" vertical="center" wrapText="1"/>
    </xf>
    <xf numFmtId="0" fontId="9" fillId="0" borderId="15" xfId="5" applyFont="1" applyBorder="1" applyAlignment="1">
      <alignment horizontal="center" vertical="center" wrapText="1"/>
    </xf>
    <xf numFmtId="0" fontId="9" fillId="0" borderId="8" xfId="5" applyFont="1" applyBorder="1" applyAlignment="1">
      <alignment horizontal="center" vertical="center" wrapText="1"/>
    </xf>
    <xf numFmtId="0" fontId="9" fillId="0" borderId="0" xfId="5" applyFont="1" applyAlignment="1">
      <alignment horizontal="center" vertical="center" wrapText="1"/>
    </xf>
    <xf numFmtId="0" fontId="9" fillId="0" borderId="9" xfId="5" applyFont="1" applyBorder="1" applyAlignment="1">
      <alignment horizontal="center" vertical="center" wrapText="1"/>
    </xf>
    <xf numFmtId="0" fontId="9" fillId="0" borderId="22" xfId="5" applyFont="1" applyBorder="1" applyAlignment="1">
      <alignment horizontal="center" vertical="center" wrapText="1"/>
    </xf>
    <xf numFmtId="0" fontId="8" fillId="0" borderId="16" xfId="5" applyFont="1" applyBorder="1" applyAlignment="1">
      <alignment horizontal="center" vertical="top" wrapText="1"/>
    </xf>
    <xf numFmtId="0" fontId="8" fillId="0" borderId="23" xfId="5" applyFont="1" applyBorder="1" applyAlignment="1">
      <alignment horizontal="center" vertical="top" wrapText="1"/>
    </xf>
    <xf numFmtId="0" fontId="17" fillId="0" borderId="12" xfId="5" applyFont="1" applyBorder="1" applyAlignment="1">
      <alignment horizontal="left" vertical="center" indent="1"/>
    </xf>
    <xf numFmtId="0" fontId="17" fillId="0" borderId="13" xfId="5" applyFont="1" applyBorder="1" applyAlignment="1">
      <alignment horizontal="left" vertical="center" indent="1"/>
    </xf>
    <xf numFmtId="0" fontId="4" fillId="3" borderId="2" xfId="5" applyFont="1" applyFill="1" applyBorder="1" applyAlignment="1">
      <alignment horizontal="center" vertical="center" wrapText="1"/>
    </xf>
    <xf numFmtId="0" fontId="4" fillId="3" borderId="14"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14" fillId="0" borderId="24" xfId="5" applyFont="1" applyBorder="1" applyAlignment="1">
      <alignment horizontal="center" vertical="center" wrapText="1"/>
    </xf>
    <xf numFmtId="0" fontId="14" fillId="0" borderId="7" xfId="5" applyFont="1" applyBorder="1" applyAlignment="1">
      <alignment horizontal="center" vertical="center" wrapText="1"/>
    </xf>
    <xf numFmtId="0" fontId="30" fillId="4" borderId="24" xfId="5" applyFont="1" applyFill="1" applyBorder="1" applyAlignment="1">
      <alignment horizontal="center" vertical="center" wrapText="1"/>
    </xf>
    <xf numFmtId="0" fontId="14" fillId="4" borderId="24" xfId="5" applyFont="1" applyFill="1" applyBorder="1" applyAlignment="1">
      <alignment horizontal="center" vertical="center" wrapText="1"/>
    </xf>
    <xf numFmtId="0" fontId="22" fillId="3" borderId="27" xfId="5" applyFont="1" applyFill="1" applyBorder="1" applyAlignment="1">
      <alignment horizontal="center" vertical="center" wrapText="1"/>
    </xf>
    <xf numFmtId="0" fontId="22" fillId="3" borderId="28" xfId="5" applyFont="1" applyFill="1" applyBorder="1" applyAlignment="1">
      <alignment horizontal="center" vertical="center" wrapText="1"/>
    </xf>
    <xf numFmtId="0" fontId="22" fillId="3" borderId="29" xfId="5" applyFont="1" applyFill="1" applyBorder="1" applyAlignment="1">
      <alignment horizontal="center" vertical="center" wrapText="1"/>
    </xf>
    <xf numFmtId="0" fontId="14" fillId="3" borderId="33" xfId="5" applyFont="1" applyFill="1" applyBorder="1" applyAlignment="1">
      <alignment horizontal="center" vertical="center"/>
    </xf>
    <xf numFmtId="0" fontId="14" fillId="3" borderId="35" xfId="5" applyFont="1" applyFill="1" applyBorder="1" applyAlignment="1">
      <alignment horizontal="center" vertical="center"/>
    </xf>
    <xf numFmtId="0" fontId="14" fillId="3" borderId="28" xfId="5" applyFont="1" applyFill="1" applyBorder="1" applyAlignment="1">
      <alignment horizontal="center" vertical="center"/>
    </xf>
    <xf numFmtId="0" fontId="14" fillId="3" borderId="20" xfId="5" applyFont="1" applyFill="1" applyBorder="1" applyAlignment="1">
      <alignment horizontal="center" vertical="center"/>
    </xf>
    <xf numFmtId="167" fontId="14" fillId="3" borderId="28" xfId="5" applyNumberFormat="1" applyFont="1" applyFill="1" applyBorder="1" applyAlignment="1">
      <alignment horizontal="center" vertical="center"/>
    </xf>
    <xf numFmtId="166" fontId="14" fillId="2" borderId="24" xfId="5" applyNumberFormat="1" applyFont="1" applyFill="1" applyBorder="1" applyAlignment="1">
      <alignment horizontal="center" vertical="center"/>
    </xf>
    <xf numFmtId="4" fontId="7" fillId="0" borderId="0" xfId="5" applyNumberFormat="1" applyFont="1"/>
    <xf numFmtId="0" fontId="7" fillId="0" borderId="0" xfId="5" applyFont="1"/>
    <xf numFmtId="4" fontId="7" fillId="0" borderId="0" xfId="5" applyNumberFormat="1"/>
    <xf numFmtId="0" fontId="14" fillId="0" borderId="0" xfId="5" applyFont="1"/>
    <xf numFmtId="4" fontId="14" fillId="0" borderId="0" xfId="5" applyNumberFormat="1" applyFont="1"/>
  </cellXfs>
  <cellStyles count="9">
    <cellStyle name="Moneda [0]" xfId="8" builtinId="7"/>
    <cellStyle name="Moneda 2" xfId="4"/>
    <cellStyle name="Normal" xfId="0" builtinId="0"/>
    <cellStyle name="Normal 2" xfId="1"/>
    <cellStyle name="Normal 2 2" xfId="3"/>
    <cellStyle name="Normal 2 3" xfId="6"/>
    <cellStyle name="Normal 2 4" xfId="7"/>
    <cellStyle name="Normal 3" xfId="2"/>
    <cellStyle name="Normal 4" xfId="5"/>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129744</xdr:rowOff>
    </xdr:from>
    <xdr:to>
      <xdr:col>2</xdr:col>
      <xdr:colOff>1775719</xdr:colOff>
      <xdr:row>8</xdr:row>
      <xdr:rowOff>433515</xdr:rowOff>
    </xdr:to>
    <xdr:sp macro="" textlink="">
      <xdr:nvSpPr>
        <xdr:cNvPr id="9" name="8 Rectángulo">
          <a:extLst>
            <a:ext uri="{FF2B5EF4-FFF2-40B4-BE49-F238E27FC236}">
              <a16:creationId xmlns:a16="http://schemas.microsoft.com/office/drawing/2014/main" id="{00000000-0008-0000-0000-000009000000}"/>
            </a:ext>
          </a:extLst>
        </xdr:cNvPr>
        <xdr:cNvSpPr/>
      </xdr:nvSpPr>
      <xdr:spPr>
        <a:xfrm>
          <a:off x="0" y="3954176"/>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DANE  X    </a:t>
          </a:r>
        </a:p>
      </xdr:txBody>
    </xdr:sp>
    <xdr:clientData/>
  </xdr:twoCellAnchor>
  <xdr:twoCellAnchor>
    <xdr:from>
      <xdr:col>2</xdr:col>
      <xdr:colOff>3045619</xdr:colOff>
      <xdr:row>8</xdr:row>
      <xdr:rowOff>115456</xdr:rowOff>
    </xdr:from>
    <xdr:to>
      <xdr:col>4</xdr:col>
      <xdr:colOff>203156</xdr:colOff>
      <xdr:row>8</xdr:row>
      <xdr:rowOff>419227</xdr:rowOff>
    </xdr:to>
    <xdr:sp macro="" textlink="">
      <xdr:nvSpPr>
        <xdr:cNvPr id="10" name="9 Rectángulo">
          <a:extLst>
            <a:ext uri="{FF2B5EF4-FFF2-40B4-BE49-F238E27FC236}">
              <a16:creationId xmlns:a16="http://schemas.microsoft.com/office/drawing/2014/main" id="{00000000-0008-0000-0000-00000A000000}"/>
            </a:ext>
          </a:extLst>
        </xdr:cNvPr>
        <xdr:cNvSpPr/>
      </xdr:nvSpPr>
      <xdr:spPr>
        <a:xfrm>
          <a:off x="3045619" y="3939888"/>
          <a:ext cx="1775719" cy="30377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lang="es-ES" sz="1100"/>
            <a:t>FONDANE  </a:t>
          </a:r>
        </a:p>
      </xdr:txBody>
    </xdr:sp>
    <xdr:clientData/>
  </xdr:twoCellAnchor>
  <xdr:twoCellAnchor>
    <xdr:from>
      <xdr:col>2</xdr:col>
      <xdr:colOff>2070652</xdr:colOff>
      <xdr:row>11</xdr:row>
      <xdr:rowOff>814454</xdr:rowOff>
    </xdr:from>
    <xdr:to>
      <xdr:col>2</xdr:col>
      <xdr:colOff>2388152</xdr:colOff>
      <xdr:row>11</xdr:row>
      <xdr:rowOff>1007715</xdr:rowOff>
    </xdr:to>
    <xdr:sp macro="" textlink="">
      <xdr:nvSpPr>
        <xdr:cNvPr id="3" name="Rectángulo 2">
          <a:extLst>
            <a:ext uri="{FF2B5EF4-FFF2-40B4-BE49-F238E27FC236}">
              <a16:creationId xmlns:a16="http://schemas.microsoft.com/office/drawing/2014/main" id="{00000000-0008-0000-0000-000003000000}"/>
            </a:ext>
          </a:extLst>
        </xdr:cNvPr>
        <xdr:cNvSpPr/>
      </xdr:nvSpPr>
      <xdr:spPr>
        <a:xfrm>
          <a:off x="3202609" y="8296411"/>
          <a:ext cx="317500" cy="19326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xdr:from>
      <xdr:col>2</xdr:col>
      <xdr:colOff>1449458</xdr:colOff>
      <xdr:row>11</xdr:row>
      <xdr:rowOff>814456</xdr:rowOff>
    </xdr:from>
    <xdr:to>
      <xdr:col>2</xdr:col>
      <xdr:colOff>1711740</xdr:colOff>
      <xdr:row>11</xdr:row>
      <xdr:rowOff>1021521</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2581415" y="8296413"/>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2200275</xdr:colOff>
      <xdr:row>11</xdr:row>
      <xdr:rowOff>1733550</xdr:rowOff>
    </xdr:from>
    <xdr:to>
      <xdr:col>2</xdr:col>
      <xdr:colOff>2462557</xdr:colOff>
      <xdr:row>11</xdr:row>
      <xdr:rowOff>1940615</xdr:rowOff>
    </xdr:to>
    <xdr:sp macro="" textlink="">
      <xdr:nvSpPr>
        <xdr:cNvPr id="15" name="Rectángulo 12">
          <a:extLst>
            <a:ext uri="{FF2B5EF4-FFF2-40B4-BE49-F238E27FC236}">
              <a16:creationId xmlns:a16="http://schemas.microsoft.com/office/drawing/2014/main" id="{00000000-0008-0000-0000-00000F000000}"/>
            </a:ext>
          </a:extLst>
        </xdr:cNvPr>
        <xdr:cNvSpPr/>
      </xdr:nvSpPr>
      <xdr:spPr>
        <a:xfrm>
          <a:off x="3190875"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3238500</xdr:colOff>
      <xdr:row>11</xdr:row>
      <xdr:rowOff>1733550</xdr:rowOff>
    </xdr:from>
    <xdr:to>
      <xdr:col>2</xdr:col>
      <xdr:colOff>3500782</xdr:colOff>
      <xdr:row>11</xdr:row>
      <xdr:rowOff>1940615</xdr:rowOff>
    </xdr:to>
    <xdr:sp macro="" textlink="">
      <xdr:nvSpPr>
        <xdr:cNvPr id="16" name="Rectángulo 12">
          <a:extLst>
            <a:ext uri="{FF2B5EF4-FFF2-40B4-BE49-F238E27FC236}">
              <a16:creationId xmlns:a16="http://schemas.microsoft.com/office/drawing/2014/main" id="{00000000-0008-0000-0000-000010000000}"/>
            </a:ext>
          </a:extLst>
        </xdr:cNvPr>
        <xdr:cNvSpPr/>
      </xdr:nvSpPr>
      <xdr:spPr>
        <a:xfrm>
          <a:off x="4229100" y="92297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4867275</xdr:colOff>
      <xdr:row>11</xdr:row>
      <xdr:rowOff>1724025</xdr:rowOff>
    </xdr:from>
    <xdr:to>
      <xdr:col>3</xdr:col>
      <xdr:colOff>109882</xdr:colOff>
      <xdr:row>11</xdr:row>
      <xdr:rowOff>1931090</xdr:rowOff>
    </xdr:to>
    <xdr:sp macro="" textlink="">
      <xdr:nvSpPr>
        <xdr:cNvPr id="17" name="Rectángulo 12">
          <a:extLst>
            <a:ext uri="{FF2B5EF4-FFF2-40B4-BE49-F238E27FC236}">
              <a16:creationId xmlns:a16="http://schemas.microsoft.com/office/drawing/2014/main" id="{00000000-0008-0000-0000-000011000000}"/>
            </a:ext>
          </a:extLst>
        </xdr:cNvPr>
        <xdr:cNvSpPr/>
      </xdr:nvSpPr>
      <xdr:spPr>
        <a:xfrm>
          <a:off x="5857875" y="922020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4</xdr:col>
      <xdr:colOff>361950</xdr:colOff>
      <xdr:row>11</xdr:row>
      <xdr:rowOff>1695450</xdr:rowOff>
    </xdr:from>
    <xdr:to>
      <xdr:col>4</xdr:col>
      <xdr:colOff>624232</xdr:colOff>
      <xdr:row>11</xdr:row>
      <xdr:rowOff>1902515</xdr:rowOff>
    </xdr:to>
    <xdr:sp macro="" textlink="">
      <xdr:nvSpPr>
        <xdr:cNvPr id="18" name="Rectángulo 12">
          <a:extLst>
            <a:ext uri="{FF2B5EF4-FFF2-40B4-BE49-F238E27FC236}">
              <a16:creationId xmlns:a16="http://schemas.microsoft.com/office/drawing/2014/main" id="{00000000-0008-0000-0000-000012000000}"/>
            </a:ext>
          </a:extLst>
        </xdr:cNvPr>
        <xdr:cNvSpPr/>
      </xdr:nvSpPr>
      <xdr:spPr>
        <a:xfrm>
          <a:off x="7467600"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5</xdr:col>
      <xdr:colOff>590550</xdr:colOff>
      <xdr:row>11</xdr:row>
      <xdr:rowOff>1695450</xdr:rowOff>
    </xdr:from>
    <xdr:to>
      <xdr:col>5</xdr:col>
      <xdr:colOff>852832</xdr:colOff>
      <xdr:row>11</xdr:row>
      <xdr:rowOff>1902515</xdr:rowOff>
    </xdr:to>
    <xdr:sp macro="" textlink="">
      <xdr:nvSpPr>
        <xdr:cNvPr id="19" name="Rectángulo 12">
          <a:extLst>
            <a:ext uri="{FF2B5EF4-FFF2-40B4-BE49-F238E27FC236}">
              <a16:creationId xmlns:a16="http://schemas.microsoft.com/office/drawing/2014/main" id="{00000000-0008-0000-0000-000013000000}"/>
            </a:ext>
          </a:extLst>
        </xdr:cNvPr>
        <xdr:cNvSpPr/>
      </xdr:nvSpPr>
      <xdr:spPr>
        <a:xfrm>
          <a:off x="8677275" y="919162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8</xdr:col>
      <xdr:colOff>476250</xdr:colOff>
      <xdr:row>11</xdr:row>
      <xdr:rowOff>1704975</xdr:rowOff>
    </xdr:from>
    <xdr:to>
      <xdr:col>8</xdr:col>
      <xdr:colOff>738532</xdr:colOff>
      <xdr:row>11</xdr:row>
      <xdr:rowOff>1912040</xdr:rowOff>
    </xdr:to>
    <xdr:sp macro="" textlink="">
      <xdr:nvSpPr>
        <xdr:cNvPr id="20" name="Rectángulo 12">
          <a:extLst>
            <a:ext uri="{FF2B5EF4-FFF2-40B4-BE49-F238E27FC236}">
              <a16:creationId xmlns:a16="http://schemas.microsoft.com/office/drawing/2014/main" id="{00000000-0008-0000-0000-000014000000}"/>
            </a:ext>
          </a:extLst>
        </xdr:cNvPr>
        <xdr:cNvSpPr/>
      </xdr:nvSpPr>
      <xdr:spPr>
        <a:xfrm>
          <a:off x="11820525"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7</xdr:col>
      <xdr:colOff>514350</xdr:colOff>
      <xdr:row>11</xdr:row>
      <xdr:rowOff>1704975</xdr:rowOff>
    </xdr:from>
    <xdr:to>
      <xdr:col>7</xdr:col>
      <xdr:colOff>776632</xdr:colOff>
      <xdr:row>11</xdr:row>
      <xdr:rowOff>1912040</xdr:rowOff>
    </xdr:to>
    <xdr:sp macro="" textlink="">
      <xdr:nvSpPr>
        <xdr:cNvPr id="21" name="Rectángulo 12">
          <a:extLst>
            <a:ext uri="{FF2B5EF4-FFF2-40B4-BE49-F238E27FC236}">
              <a16:creationId xmlns:a16="http://schemas.microsoft.com/office/drawing/2014/main" id="{00000000-0008-0000-0000-000015000000}"/>
            </a:ext>
          </a:extLst>
        </xdr:cNvPr>
        <xdr:cNvSpPr/>
      </xdr:nvSpPr>
      <xdr:spPr>
        <a:xfrm>
          <a:off x="11049000" y="92011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6</xdr:col>
      <xdr:colOff>657225</xdr:colOff>
      <xdr:row>11</xdr:row>
      <xdr:rowOff>1714500</xdr:rowOff>
    </xdr:from>
    <xdr:to>
      <xdr:col>6</xdr:col>
      <xdr:colOff>919507</xdr:colOff>
      <xdr:row>11</xdr:row>
      <xdr:rowOff>1921565</xdr:rowOff>
    </xdr:to>
    <xdr:sp macro="" textlink="">
      <xdr:nvSpPr>
        <xdr:cNvPr id="22" name="Rectángulo 12">
          <a:extLst>
            <a:ext uri="{FF2B5EF4-FFF2-40B4-BE49-F238E27FC236}">
              <a16:creationId xmlns:a16="http://schemas.microsoft.com/office/drawing/2014/main" id="{00000000-0008-0000-0000-000016000000}"/>
            </a:ext>
          </a:extLst>
        </xdr:cNvPr>
        <xdr:cNvSpPr/>
      </xdr:nvSpPr>
      <xdr:spPr>
        <a:xfrm>
          <a:off x="9906000" y="9210675"/>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_tradnl" sz="1100"/>
        </a:p>
      </xdr:txBody>
    </xdr:sp>
    <xdr:clientData/>
  </xdr:twoCellAnchor>
  <xdr:twoCellAnchor>
    <xdr:from>
      <xdr:col>2</xdr:col>
      <xdr:colOff>2838450</xdr:colOff>
      <xdr:row>11</xdr:row>
      <xdr:rowOff>1400175</xdr:rowOff>
    </xdr:from>
    <xdr:to>
      <xdr:col>2</xdr:col>
      <xdr:colOff>3100732</xdr:colOff>
      <xdr:row>11</xdr:row>
      <xdr:rowOff>1607240</xdr:rowOff>
    </xdr:to>
    <xdr:sp macro="" textlink="">
      <xdr:nvSpPr>
        <xdr:cNvPr id="24" name="Rectángulo 12">
          <a:extLst>
            <a:ext uri="{FF2B5EF4-FFF2-40B4-BE49-F238E27FC236}">
              <a16:creationId xmlns:a16="http://schemas.microsoft.com/office/drawing/2014/main" id="{00000000-0008-0000-0000-000018000000}"/>
            </a:ext>
          </a:extLst>
        </xdr:cNvPr>
        <xdr:cNvSpPr/>
      </xdr:nvSpPr>
      <xdr:spPr>
        <a:xfrm>
          <a:off x="3829050" y="8896350"/>
          <a:ext cx="262282" cy="20706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s-ES_tradnl" sz="1100"/>
            <a:t>X</a:t>
          </a:r>
        </a:p>
      </xdr:txBody>
    </xdr:sp>
    <xdr:clientData/>
  </xdr:twoCellAnchor>
  <xdr:twoCellAnchor editAs="oneCell">
    <xdr:from>
      <xdr:col>2</xdr:col>
      <xdr:colOff>1981200</xdr:colOff>
      <xdr:row>11</xdr:row>
      <xdr:rowOff>1390650</xdr:rowOff>
    </xdr:from>
    <xdr:to>
      <xdr:col>2</xdr:col>
      <xdr:colOff>2267737</xdr:colOff>
      <xdr:row>11</xdr:row>
      <xdr:rowOff>1622318</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971800" y="8886825"/>
          <a:ext cx="286537" cy="231668"/>
        </a:xfrm>
        <a:prstGeom prst="rect">
          <a:avLst/>
        </a:prstGeom>
      </xdr:spPr>
    </xdr:pic>
    <xdr:clientData/>
  </xdr:twoCellAnchor>
  <xdr:twoCellAnchor editAs="oneCell">
    <xdr:from>
      <xdr:col>2</xdr:col>
      <xdr:colOff>148166</xdr:colOff>
      <xdr:row>1</xdr:row>
      <xdr:rowOff>52915</xdr:rowOff>
    </xdr:from>
    <xdr:to>
      <xdr:col>2</xdr:col>
      <xdr:colOff>1354666</xdr:colOff>
      <xdr:row>3</xdr:row>
      <xdr:rowOff>105832</xdr:rowOff>
    </xdr:to>
    <xdr:pic>
      <xdr:nvPicPr>
        <xdr:cNvPr id="23" name="22 Imagen" descr="C:\Users\jeromeror\AppData\Local\Microsoft\Windows\Temporary Internet Files\Content.Outlook\ZII1B7J9\logo_Dane_Pequeno.png">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416" y="222248"/>
          <a:ext cx="1206500" cy="4339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3" name="2 Imagen" descr="C:\Users\jeromeror\AppData\Local\Microsoft\Windows\Temporary Internet Files\Content.Outlook\ZII1B7J9\logo_Dane_Pequeno.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2295" y="217714"/>
          <a:ext cx="1261382" cy="476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FF684CBA-45BA-497A-934D-7519684FC1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234B6FDB-1ECE-4EEE-8F5A-4F0CC14044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140152</xdr:colOff>
      <xdr:row>1</xdr:row>
      <xdr:rowOff>40821</xdr:rowOff>
    </xdr:from>
    <xdr:to>
      <xdr:col>0</xdr:col>
      <xdr:colOff>1401534</xdr:colOff>
      <xdr:row>3</xdr:row>
      <xdr:rowOff>136071</xdr:rowOff>
    </xdr:to>
    <xdr:pic>
      <xdr:nvPicPr>
        <xdr:cNvPr id="2" name="2 Imagen" descr="C:\Users\jeromeror\AppData\Local\Microsoft\Windows\Temporary Internet Files\Content.Outlook\ZII1B7J9\logo_Dane_Pequeno.png">
          <a:extLst>
            <a:ext uri="{FF2B5EF4-FFF2-40B4-BE49-F238E27FC236}">
              <a16:creationId xmlns:a16="http://schemas.microsoft.com/office/drawing/2014/main" id="{3004D054-1D3B-45FA-B37E-BAC1604B88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152" y="212271"/>
          <a:ext cx="1261382" cy="476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17"/>
  <sheetViews>
    <sheetView view="pageBreakPreview" topLeftCell="B11" zoomScale="118" zoomScaleNormal="118" zoomScaleSheetLayoutView="118" zoomScalePageLayoutView="92" workbookViewId="0">
      <selection activeCell="D2" sqref="D2:G4"/>
    </sheetView>
  </sheetViews>
  <sheetFormatPr baseColWidth="10" defaultColWidth="10.85546875" defaultRowHeight="12.75"/>
  <cols>
    <col min="2" max="2" width="4" customWidth="1"/>
    <col min="3" max="3" width="75.28515625" customWidth="1"/>
    <col min="4" max="4" width="16.42578125" style="2" customWidth="1"/>
    <col min="5" max="5" width="14.7109375" style="2" customWidth="1"/>
    <col min="6" max="6" width="17.42578125" customWidth="1"/>
    <col min="7" max="7" width="19.28515625" customWidth="1"/>
    <col min="8" max="8" width="12.140625" customWidth="1"/>
    <col min="9" max="9" width="27.42578125" customWidth="1"/>
  </cols>
  <sheetData>
    <row r="1" spans="2:18" ht="13.5" thickBot="1"/>
    <row r="2" spans="2:18" ht="15" customHeight="1">
      <c r="B2" s="6"/>
      <c r="C2" s="70"/>
      <c r="D2" s="63" t="s">
        <v>0</v>
      </c>
      <c r="E2" s="64"/>
      <c r="F2" s="64"/>
      <c r="G2" s="65"/>
      <c r="H2" s="72" t="s">
        <v>1</v>
      </c>
      <c r="I2" s="73"/>
    </row>
    <row r="3" spans="2:18" ht="15" customHeight="1">
      <c r="B3" s="7"/>
      <c r="C3" s="71"/>
      <c r="D3" s="66"/>
      <c r="E3" s="67"/>
      <c r="F3" s="67"/>
      <c r="G3" s="68"/>
      <c r="H3" s="74" t="s">
        <v>2</v>
      </c>
      <c r="I3" s="75"/>
    </row>
    <row r="4" spans="2:18" ht="15" customHeight="1" thickBot="1">
      <c r="B4" s="7"/>
      <c r="C4" s="71"/>
      <c r="D4" s="66"/>
      <c r="E4" s="67"/>
      <c r="F4" s="67"/>
      <c r="G4" s="69"/>
      <c r="H4" s="76"/>
      <c r="I4" s="77"/>
    </row>
    <row r="5" spans="2:18" ht="25.5" customHeight="1" thickBot="1">
      <c r="B5" s="7"/>
      <c r="C5" s="88" t="s">
        <v>3</v>
      </c>
      <c r="D5" s="89"/>
      <c r="E5" s="90" t="s">
        <v>4</v>
      </c>
      <c r="F5" s="91"/>
      <c r="G5" s="91"/>
      <c r="H5" s="91"/>
      <c r="I5" s="92"/>
      <c r="J5" s="5"/>
      <c r="K5" s="5"/>
      <c r="L5" s="5"/>
      <c r="M5" s="5"/>
      <c r="N5" s="5"/>
      <c r="O5" s="5"/>
      <c r="P5" s="5"/>
      <c r="Q5" s="5"/>
      <c r="R5" s="5"/>
    </row>
    <row r="6" spans="2:18" ht="30" customHeight="1" thickBot="1">
      <c r="B6" s="7"/>
      <c r="C6" s="78" t="s">
        <v>5</v>
      </c>
      <c r="D6" s="79"/>
      <c r="E6" s="79"/>
      <c r="F6" s="79"/>
      <c r="G6" s="79"/>
      <c r="H6" s="79"/>
      <c r="I6" s="80"/>
    </row>
    <row r="7" spans="2:18" s="1" customFormat="1" ht="39.75" customHeight="1">
      <c r="B7" s="7">
        <v>1</v>
      </c>
      <c r="C7" s="4" t="s">
        <v>6</v>
      </c>
      <c r="D7" s="83" t="s">
        <v>7</v>
      </c>
      <c r="E7" s="83"/>
      <c r="F7" s="83"/>
      <c r="G7" s="83"/>
      <c r="H7" s="83"/>
      <c r="I7" s="84"/>
    </row>
    <row r="8" spans="2:18" s="1" customFormat="1" ht="51.75" customHeight="1" thickBot="1">
      <c r="B8" s="7">
        <v>2</v>
      </c>
      <c r="C8" s="3" t="s">
        <v>8</v>
      </c>
      <c r="D8" s="81" t="s">
        <v>9</v>
      </c>
      <c r="E8" s="81"/>
      <c r="F8" s="81"/>
      <c r="G8" s="81"/>
      <c r="H8" s="81"/>
      <c r="I8" s="82"/>
    </row>
    <row r="9" spans="2:18" s="1" customFormat="1" ht="40.5" customHeight="1" thickBot="1">
      <c r="B9" s="7">
        <v>3</v>
      </c>
      <c r="C9" s="8"/>
      <c r="D9" s="9"/>
      <c r="E9" s="10"/>
      <c r="F9" s="11"/>
      <c r="G9" s="11"/>
      <c r="H9" s="11"/>
      <c r="I9" s="12"/>
    </row>
    <row r="10" spans="2:18" ht="234.95" customHeight="1">
      <c r="B10" s="13">
        <v>4</v>
      </c>
      <c r="C10" s="85" t="s">
        <v>10</v>
      </c>
      <c r="D10" s="86"/>
      <c r="E10" s="86"/>
      <c r="F10" s="86"/>
      <c r="G10" s="86"/>
      <c r="H10" s="86"/>
      <c r="I10" s="87"/>
    </row>
    <row r="11" spans="2:18" ht="84" customHeight="1">
      <c r="B11" s="14">
        <v>5</v>
      </c>
      <c r="C11" s="58" t="s">
        <v>11</v>
      </c>
      <c r="D11" s="59"/>
      <c r="E11" s="59"/>
      <c r="F11" s="59"/>
      <c r="G11" s="59"/>
      <c r="H11" s="59"/>
      <c r="I11" s="60"/>
    </row>
    <row r="12" spans="2:18" ht="189" customHeight="1">
      <c r="B12" s="14">
        <v>7</v>
      </c>
      <c r="C12" s="52" t="s">
        <v>12</v>
      </c>
      <c r="D12" s="53"/>
      <c r="E12" s="53"/>
      <c r="F12" s="53"/>
      <c r="G12" s="53"/>
      <c r="H12" s="53"/>
      <c r="I12" s="54"/>
    </row>
    <row r="13" spans="2:18" ht="72" customHeight="1">
      <c r="B13" s="14">
        <v>10</v>
      </c>
      <c r="C13" s="52" t="s">
        <v>13</v>
      </c>
      <c r="D13" s="53"/>
      <c r="E13" s="53"/>
      <c r="F13" s="53"/>
      <c r="G13" s="53"/>
      <c r="H13" s="53"/>
      <c r="I13" s="54"/>
    </row>
    <row r="14" spans="2:18" ht="108.95" customHeight="1">
      <c r="B14" s="14">
        <v>11</v>
      </c>
      <c r="C14" s="52" t="s">
        <v>14</v>
      </c>
      <c r="D14" s="53"/>
      <c r="E14" s="53"/>
      <c r="F14" s="53"/>
      <c r="G14" s="53"/>
      <c r="H14" s="53"/>
      <c r="I14" s="54"/>
    </row>
    <row r="15" spans="2:18" ht="180.95" customHeight="1" thickBot="1">
      <c r="B15" s="15">
        <v>12</v>
      </c>
      <c r="C15" s="55" t="s">
        <v>15</v>
      </c>
      <c r="D15" s="56"/>
      <c r="E15" s="56"/>
      <c r="F15" s="56"/>
      <c r="G15" s="56"/>
      <c r="H15" s="56"/>
      <c r="I15" s="57"/>
    </row>
    <row r="17" spans="3:8">
      <c r="C17" s="61"/>
      <c r="D17" s="62"/>
      <c r="E17" s="62"/>
      <c r="F17" s="62"/>
      <c r="G17" s="62"/>
      <c r="H17" s="62"/>
    </row>
  </sheetData>
  <mergeCells count="17">
    <mergeCell ref="C6:I6"/>
    <mergeCell ref="D8:I8"/>
    <mergeCell ref="D7:I7"/>
    <mergeCell ref="C10:I10"/>
    <mergeCell ref="C5:D5"/>
    <mergeCell ref="E5:I5"/>
    <mergeCell ref="D2:G4"/>
    <mergeCell ref="C2:C4"/>
    <mergeCell ref="H2:I2"/>
    <mergeCell ref="H3:I3"/>
    <mergeCell ref="H4:I4"/>
    <mergeCell ref="C14:I14"/>
    <mergeCell ref="C15:I15"/>
    <mergeCell ref="C11:I11"/>
    <mergeCell ref="C12:I12"/>
    <mergeCell ref="C17:H17"/>
    <mergeCell ref="C13:I13"/>
  </mergeCells>
  <phoneticPr fontId="5" type="noConversion"/>
  <printOptions horizontalCentered="1" verticalCentered="1"/>
  <pageMargins left="0" right="0" top="0.19685039370078741" bottom="0.19685039370078741" header="0" footer="0"/>
  <pageSetup scale="5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0"/>
  <sheetViews>
    <sheetView view="pageBreakPreview" zoomScaleNormal="118" zoomScaleSheetLayoutView="100" workbookViewId="0">
      <pane ySplit="6" topLeftCell="A22" activePane="bottomLeft" state="frozen"/>
      <selection pane="bottomLeft" activeCell="G14" sqref="G14"/>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85546875" style="16" bestFit="1" customWidth="1"/>
    <col min="5" max="5" width="10.28515625" style="16" bestFit="1" customWidth="1"/>
    <col min="6" max="6" width="16.5703125" style="16" bestFit="1" customWidth="1"/>
    <col min="7" max="7" width="16.42578125" style="16" bestFit="1" customWidth="1"/>
    <col min="8" max="16384" width="11.42578125" style="16"/>
  </cols>
  <sheetData>
    <row r="1" spans="1:16" ht="13.5" thickBot="1"/>
    <row r="2" spans="1:16" ht="15" customHeight="1">
      <c r="A2" s="105"/>
      <c r="B2" s="98" t="s">
        <v>0</v>
      </c>
      <c r="C2" s="99"/>
      <c r="D2" s="99"/>
      <c r="E2" s="100"/>
      <c r="F2" s="72" t="s">
        <v>1</v>
      </c>
      <c r="G2" s="73"/>
    </row>
    <row r="3" spans="1:16" ht="15" customHeight="1">
      <c r="A3" s="106"/>
      <c r="B3" s="101"/>
      <c r="C3" s="102"/>
      <c r="D3" s="102"/>
      <c r="E3" s="103"/>
      <c r="F3" s="74" t="s">
        <v>2</v>
      </c>
      <c r="G3" s="75"/>
    </row>
    <row r="4" spans="1:16" ht="15" customHeight="1" thickBot="1">
      <c r="A4" s="106"/>
      <c r="B4" s="101"/>
      <c r="C4" s="102"/>
      <c r="D4" s="102"/>
      <c r="E4" s="104"/>
      <c r="F4" s="107"/>
      <c r="G4" s="108"/>
    </row>
    <row r="5" spans="1:16" ht="25.5" customHeight="1" thickBot="1">
      <c r="A5" s="93" t="s">
        <v>16</v>
      </c>
      <c r="B5" s="94"/>
      <c r="C5" s="95" t="s">
        <v>17</v>
      </c>
      <c r="D5" s="96"/>
      <c r="E5" s="96"/>
      <c r="F5" s="96"/>
      <c r="G5" s="97"/>
      <c r="H5" s="19"/>
      <c r="I5" s="19"/>
      <c r="J5" s="19"/>
      <c r="K5" s="19"/>
      <c r="L5" s="19"/>
      <c r="M5" s="19"/>
      <c r="N5" s="19"/>
      <c r="O5" s="19"/>
      <c r="P5" s="19"/>
    </row>
    <row r="6" spans="1:16" ht="30" customHeight="1" thickBot="1">
      <c r="A6" s="109" t="s">
        <v>5</v>
      </c>
      <c r="B6" s="110"/>
      <c r="C6" s="110"/>
      <c r="D6" s="110"/>
      <c r="E6" s="110"/>
      <c r="F6" s="110"/>
      <c r="G6" s="111"/>
    </row>
    <row r="7" spans="1:16" s="18" customFormat="1" ht="39.75" customHeight="1">
      <c r="A7" s="30" t="s">
        <v>6</v>
      </c>
      <c r="B7" s="114" t="s">
        <v>7</v>
      </c>
      <c r="C7" s="115"/>
      <c r="D7" s="115"/>
      <c r="E7" s="115"/>
      <c r="F7" s="115"/>
      <c r="G7" s="115"/>
    </row>
    <row r="8" spans="1:16" s="18" customFormat="1" ht="37.5" customHeight="1">
      <c r="A8" s="31" t="s">
        <v>18</v>
      </c>
      <c r="B8" s="112" t="s">
        <v>9</v>
      </c>
      <c r="C8" s="112"/>
      <c r="D8" s="112"/>
      <c r="E8" s="112"/>
      <c r="F8" s="112"/>
      <c r="G8" s="113"/>
    </row>
    <row r="9" spans="1:16" s="18" customFormat="1" ht="25.5">
      <c r="A9" s="116" t="s">
        <v>19</v>
      </c>
      <c r="B9" s="117"/>
      <c r="C9" s="117"/>
      <c r="D9" s="117"/>
      <c r="E9" s="117"/>
      <c r="F9" s="117"/>
      <c r="G9" s="118"/>
    </row>
    <row r="10" spans="1:16" s="32" customFormat="1" ht="15">
      <c r="A10" s="35" t="s">
        <v>20</v>
      </c>
      <c r="B10" s="36"/>
      <c r="C10" s="36"/>
      <c r="D10" s="36"/>
      <c r="E10" s="36"/>
      <c r="F10" s="36"/>
      <c r="G10" s="36"/>
    </row>
    <row r="11" spans="1:16" s="32" customFormat="1" ht="15">
      <c r="A11" s="39" t="s">
        <v>21</v>
      </c>
      <c r="B11" s="40"/>
      <c r="C11" s="40"/>
      <c r="D11" s="40"/>
      <c r="E11" s="40"/>
      <c r="F11" s="40"/>
      <c r="G11" s="40"/>
    </row>
    <row r="12" spans="1:16" s="18" customFormat="1" ht="38.25">
      <c r="A12" s="37" t="s">
        <v>22</v>
      </c>
      <c r="B12" s="38" t="s">
        <v>23</v>
      </c>
      <c r="C12" s="38" t="s">
        <v>24</v>
      </c>
      <c r="D12" s="38" t="s">
        <v>25</v>
      </c>
      <c r="E12" s="38" t="s">
        <v>26</v>
      </c>
      <c r="F12" s="38" t="s">
        <v>27</v>
      </c>
      <c r="G12" s="38" t="s">
        <v>28</v>
      </c>
    </row>
    <row r="13" spans="1:16" s="18" customFormat="1" ht="12.75">
      <c r="A13" s="33" t="s">
        <v>29</v>
      </c>
      <c r="B13" s="34" t="s">
        <v>30</v>
      </c>
      <c r="C13" s="34">
        <v>1</v>
      </c>
      <c r="D13" s="46">
        <v>2177887</v>
      </c>
      <c r="E13" s="47">
        <f>+D13*19%</f>
        <v>413798.53</v>
      </c>
      <c r="F13" s="47">
        <f>+E13+D13</f>
        <v>2591685.5300000003</v>
      </c>
      <c r="G13" s="47">
        <f>+C13*F13</f>
        <v>2591685.5300000003</v>
      </c>
    </row>
    <row r="14" spans="1:16" s="18" customFormat="1" ht="12.75">
      <c r="A14" s="33" t="s">
        <v>31</v>
      </c>
      <c r="B14" s="34" t="s">
        <v>30</v>
      </c>
      <c r="C14" s="34">
        <v>20</v>
      </c>
      <c r="D14" s="46">
        <v>2177887</v>
      </c>
      <c r="E14" s="47">
        <f t="shared" ref="E14:E16" si="0">+D14*19%</f>
        <v>413798.53</v>
      </c>
      <c r="F14" s="47">
        <f t="shared" ref="F14:F16" si="1">+E14+D14</f>
        <v>2591685.5300000003</v>
      </c>
      <c r="G14" s="47">
        <f t="shared" ref="G14:G16" si="2">+C14*F14</f>
        <v>51833710.600000009</v>
      </c>
    </row>
    <row r="15" spans="1:16" s="18" customFormat="1" ht="25.5">
      <c r="A15" s="33" t="s">
        <v>32</v>
      </c>
      <c r="B15" s="34" t="s">
        <v>30</v>
      </c>
      <c r="C15" s="34">
        <v>4</v>
      </c>
      <c r="D15" s="46">
        <v>2107316</v>
      </c>
      <c r="E15" s="47">
        <f t="shared" si="0"/>
        <v>400390.04</v>
      </c>
      <c r="F15" s="47">
        <f t="shared" si="1"/>
        <v>2507706.04</v>
      </c>
      <c r="G15" s="47">
        <f t="shared" si="2"/>
        <v>10030824.16</v>
      </c>
    </row>
    <row r="16" spans="1:16" s="18" customFormat="1" ht="12.75">
      <c r="A16" s="33" t="s">
        <v>33</v>
      </c>
      <c r="B16" s="34" t="s">
        <v>30</v>
      </c>
      <c r="C16" s="34">
        <v>1</v>
      </c>
      <c r="D16" s="46">
        <v>1348682</v>
      </c>
      <c r="E16" s="47">
        <f t="shared" si="0"/>
        <v>256249.58000000002</v>
      </c>
      <c r="F16" s="47">
        <f t="shared" si="1"/>
        <v>1604931.58</v>
      </c>
      <c r="G16" s="47">
        <f t="shared" si="2"/>
        <v>1604931.58</v>
      </c>
    </row>
    <row r="17" spans="1:7" s="32" customFormat="1" ht="15">
      <c r="A17" s="39" t="s">
        <v>34</v>
      </c>
      <c r="B17" s="40"/>
      <c r="C17" s="40"/>
      <c r="D17" s="40"/>
      <c r="E17" s="40"/>
      <c r="F17" s="40"/>
      <c r="G17" s="40"/>
    </row>
    <row r="18" spans="1:7" s="18" customFormat="1" ht="38.25">
      <c r="A18" s="37" t="s">
        <v>22</v>
      </c>
      <c r="B18" s="38" t="s">
        <v>23</v>
      </c>
      <c r="C18" s="38" t="s">
        <v>24</v>
      </c>
      <c r="D18" s="38" t="s">
        <v>25</v>
      </c>
      <c r="E18" s="38" t="s">
        <v>26</v>
      </c>
      <c r="F18" s="38" t="s">
        <v>27</v>
      </c>
      <c r="G18" s="38" t="s">
        <v>28</v>
      </c>
    </row>
    <row r="19" spans="1:7" s="18" customFormat="1" ht="12.75">
      <c r="A19" s="33" t="s">
        <v>31</v>
      </c>
      <c r="B19" s="34" t="s">
        <v>30</v>
      </c>
      <c r="C19" s="34">
        <v>1</v>
      </c>
      <c r="D19" s="46">
        <v>2177887</v>
      </c>
      <c r="E19" s="47">
        <f t="shared" ref="E19" si="3">+D19*19%</f>
        <v>413798.53</v>
      </c>
      <c r="F19" s="47">
        <f t="shared" ref="F19" si="4">+E19+D19</f>
        <v>2591685.5300000003</v>
      </c>
      <c r="G19" s="47">
        <f>+C19*F19</f>
        <v>2591685.5300000003</v>
      </c>
    </row>
    <row r="20" spans="1:7" s="32" customFormat="1" ht="15">
      <c r="A20" s="35" t="s">
        <v>35</v>
      </c>
      <c r="B20" s="36"/>
      <c r="C20" s="36"/>
      <c r="D20" s="36"/>
      <c r="E20" s="36"/>
      <c r="F20" s="36"/>
      <c r="G20" s="36"/>
    </row>
    <row r="21" spans="1:7" s="32" customFormat="1" ht="15">
      <c r="A21" s="39" t="s">
        <v>36</v>
      </c>
      <c r="B21" s="40"/>
      <c r="C21" s="40"/>
      <c r="D21" s="40"/>
      <c r="E21" s="40"/>
      <c r="F21" s="40"/>
      <c r="G21" s="40"/>
    </row>
    <row r="22" spans="1:7" s="18" customFormat="1" ht="38.25">
      <c r="A22" s="37" t="s">
        <v>22</v>
      </c>
      <c r="B22" s="38" t="s">
        <v>23</v>
      </c>
      <c r="C22" s="38" t="s">
        <v>24</v>
      </c>
      <c r="D22" s="38" t="s">
        <v>25</v>
      </c>
      <c r="E22" s="38" t="s">
        <v>26</v>
      </c>
      <c r="F22" s="38" t="s">
        <v>27</v>
      </c>
      <c r="G22" s="38" t="s">
        <v>28</v>
      </c>
    </row>
    <row r="23" spans="1:7" s="18" customFormat="1" ht="12.75">
      <c r="A23" s="33" t="s">
        <v>31</v>
      </c>
      <c r="B23" s="34" t="s">
        <v>30</v>
      </c>
      <c r="C23" s="34">
        <v>5</v>
      </c>
      <c r="D23" s="46">
        <v>2177887</v>
      </c>
      <c r="E23" s="47">
        <f t="shared" ref="E23:E27" si="5">+D23*19%</f>
        <v>413798.53</v>
      </c>
      <c r="F23" s="47">
        <f t="shared" ref="F23:F24" si="6">+E23+D23</f>
        <v>2591685.5300000003</v>
      </c>
      <c r="G23" s="47">
        <f>+C23*F23</f>
        <v>12958427.650000002</v>
      </c>
    </row>
    <row r="24" spans="1:7" s="18" customFormat="1" ht="25.5">
      <c r="A24" s="33" t="s">
        <v>32</v>
      </c>
      <c r="B24" s="34" t="s">
        <v>30</v>
      </c>
      <c r="C24" s="34">
        <v>1</v>
      </c>
      <c r="D24" s="46">
        <v>2107316</v>
      </c>
      <c r="E24" s="47">
        <f t="shared" si="5"/>
        <v>400390.04</v>
      </c>
      <c r="F24" s="47">
        <f t="shared" si="6"/>
        <v>2507706.04</v>
      </c>
      <c r="G24" s="47">
        <f>+C24*F24</f>
        <v>2507706.04</v>
      </c>
    </row>
    <row r="25" spans="1:7" s="32" customFormat="1" ht="15">
      <c r="A25" s="39" t="s">
        <v>37</v>
      </c>
      <c r="B25" s="40"/>
      <c r="C25" s="40"/>
      <c r="D25" s="40"/>
      <c r="E25" s="40"/>
      <c r="F25" s="40"/>
      <c r="G25" s="40"/>
    </row>
    <row r="26" spans="1:7" s="18" customFormat="1" ht="38.25">
      <c r="A26" s="37" t="s">
        <v>22</v>
      </c>
      <c r="B26" s="38" t="s">
        <v>23</v>
      </c>
      <c r="C26" s="38" t="s">
        <v>24</v>
      </c>
      <c r="D26" s="38" t="s">
        <v>25</v>
      </c>
      <c r="E26" s="38" t="s">
        <v>26</v>
      </c>
      <c r="F26" s="38" t="s">
        <v>27</v>
      </c>
      <c r="G26" s="38" t="s">
        <v>28</v>
      </c>
    </row>
    <row r="27" spans="1:7" s="18" customFormat="1" ht="13.5" thickBot="1">
      <c r="A27" s="33" t="s">
        <v>38</v>
      </c>
      <c r="B27" s="34" t="s">
        <v>30</v>
      </c>
      <c r="C27" s="34">
        <v>1</v>
      </c>
      <c r="D27" s="46">
        <v>1393849</v>
      </c>
      <c r="E27" s="47">
        <f t="shared" si="5"/>
        <v>264831.31</v>
      </c>
      <c r="F27" s="47">
        <f t="shared" ref="F27" si="7">+E27+D27</f>
        <v>1658680.31</v>
      </c>
      <c r="G27" s="47">
        <f>+C27*F27</f>
        <v>1658680.31</v>
      </c>
    </row>
    <row r="28" spans="1:7" ht="20.100000000000001" customHeight="1" thickTop="1">
      <c r="A28" s="20" t="s">
        <v>39</v>
      </c>
      <c r="B28" s="21" t="s">
        <v>40</v>
      </c>
      <c r="C28" s="28">
        <f>+C13+C14+C15+C16+C19+C23+C24+C27</f>
        <v>34</v>
      </c>
      <c r="D28" s="48">
        <f>+D13+D14+D15+D16+D19+D23+D24+D27</f>
        <v>15668711</v>
      </c>
      <c r="E28" s="48">
        <f t="shared" ref="E28:F28" si="8">+E13+E14+E15+E16+E19+E23+E24+E27</f>
        <v>2977055.0900000003</v>
      </c>
      <c r="F28" s="48">
        <f t="shared" si="8"/>
        <v>18645766.09</v>
      </c>
      <c r="G28" s="48">
        <f>+G13+G14+G15+G16+G19+G23+G24+G27</f>
        <v>85777651.400000021</v>
      </c>
    </row>
    <row r="29" spans="1:7" ht="20.100000000000001" customHeight="1">
      <c r="A29" s="24" t="s">
        <v>41</v>
      </c>
      <c r="B29" s="119"/>
      <c r="C29" s="121"/>
      <c r="D29" s="123"/>
      <c r="E29" s="26"/>
      <c r="F29" s="123"/>
      <c r="G29" s="124">
        <f>+G28</f>
        <v>85777651.400000021</v>
      </c>
    </row>
    <row r="30" spans="1:7" ht="25.5">
      <c r="A30" s="25" t="s">
        <v>42</v>
      </c>
      <c r="B30" s="120"/>
      <c r="C30" s="122"/>
      <c r="D30" s="122"/>
      <c r="E30" s="27"/>
      <c r="F30" s="122"/>
      <c r="G30" s="124"/>
    </row>
  </sheetData>
  <autoFilter ref="A12:G30"/>
  <mergeCells count="16">
    <mergeCell ref="A6:G6"/>
    <mergeCell ref="B8:G8"/>
    <mergeCell ref="B7:G7"/>
    <mergeCell ref="A9:G9"/>
    <mergeCell ref="B29:B30"/>
    <mergeCell ref="C29:C30"/>
    <mergeCell ref="D29:D30"/>
    <mergeCell ref="G29:G30"/>
    <mergeCell ref="F29:F30"/>
    <mergeCell ref="A5:B5"/>
    <mergeCell ref="C5:G5"/>
    <mergeCell ref="B2:E4"/>
    <mergeCell ref="A2:A4"/>
    <mergeCell ref="F2:G2"/>
    <mergeCell ref="F3:G3"/>
    <mergeCell ref="F4:G4"/>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95"/>
  <sheetViews>
    <sheetView view="pageBreakPreview" zoomScaleNormal="118" zoomScaleSheetLayoutView="100" workbookViewId="0">
      <pane ySplit="6" topLeftCell="A91" activePane="bottomLeft" state="frozen"/>
      <selection pane="bottomLeft" activeCell="G93" sqref="G93"/>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10.2851562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05"/>
      <c r="B2" s="98" t="s">
        <v>0</v>
      </c>
      <c r="C2" s="99"/>
      <c r="D2" s="99"/>
      <c r="E2" s="100"/>
      <c r="F2" s="72" t="s">
        <v>1</v>
      </c>
      <c r="G2" s="73"/>
    </row>
    <row r="3" spans="1:16" ht="15" customHeight="1">
      <c r="A3" s="106"/>
      <c r="B3" s="101"/>
      <c r="C3" s="102"/>
      <c r="D3" s="102"/>
      <c r="E3" s="103"/>
      <c r="F3" s="74" t="s">
        <v>2</v>
      </c>
      <c r="G3" s="75"/>
    </row>
    <row r="4" spans="1:16" ht="15" customHeight="1" thickBot="1">
      <c r="A4" s="106"/>
      <c r="B4" s="101"/>
      <c r="C4" s="102"/>
      <c r="D4" s="102"/>
      <c r="E4" s="104"/>
      <c r="F4" s="107"/>
      <c r="G4" s="108"/>
    </row>
    <row r="5" spans="1:16" ht="25.5" customHeight="1" thickBot="1">
      <c r="A5" s="93" t="s">
        <v>16</v>
      </c>
      <c r="B5" s="94"/>
      <c r="C5" s="95" t="s">
        <v>17</v>
      </c>
      <c r="D5" s="96"/>
      <c r="E5" s="96"/>
      <c r="F5" s="96"/>
      <c r="G5" s="97"/>
      <c r="H5" s="19"/>
      <c r="I5" s="19"/>
      <c r="J5" s="19"/>
      <c r="K5" s="19"/>
      <c r="L5" s="19"/>
      <c r="M5" s="19"/>
      <c r="N5" s="19"/>
      <c r="O5" s="19"/>
      <c r="P5" s="19"/>
    </row>
    <row r="6" spans="1:16" ht="30" customHeight="1" thickBot="1">
      <c r="A6" s="109" t="s">
        <v>5</v>
      </c>
      <c r="B6" s="110"/>
      <c r="C6" s="110"/>
      <c r="D6" s="110"/>
      <c r="E6" s="110"/>
      <c r="F6" s="110"/>
      <c r="G6" s="111"/>
    </row>
    <row r="7" spans="1:16" s="18" customFormat="1" ht="39.75" customHeight="1">
      <c r="A7" s="30" t="s">
        <v>6</v>
      </c>
      <c r="B7" s="114" t="s">
        <v>43</v>
      </c>
      <c r="C7" s="115"/>
      <c r="D7" s="115"/>
      <c r="E7" s="115"/>
      <c r="F7" s="115"/>
      <c r="G7" s="115"/>
    </row>
    <row r="8" spans="1:16" s="18" customFormat="1" ht="37.5" customHeight="1">
      <c r="A8" s="31" t="s">
        <v>18</v>
      </c>
      <c r="B8" s="112" t="s">
        <v>9</v>
      </c>
      <c r="C8" s="112"/>
      <c r="D8" s="112"/>
      <c r="E8" s="112"/>
      <c r="F8" s="112"/>
      <c r="G8" s="113"/>
    </row>
    <row r="9" spans="1:16" s="18" customFormat="1" ht="25.5">
      <c r="A9" s="116" t="s">
        <v>44</v>
      </c>
      <c r="B9" s="117"/>
      <c r="C9" s="117"/>
      <c r="D9" s="117"/>
      <c r="E9" s="117"/>
      <c r="F9" s="117"/>
      <c r="G9" s="118"/>
    </row>
    <row r="10" spans="1:16" s="45" customFormat="1" ht="15.75">
      <c r="A10" s="35" t="s">
        <v>45</v>
      </c>
      <c r="B10" s="36"/>
      <c r="C10" s="36"/>
      <c r="D10" s="36"/>
      <c r="E10" s="36"/>
      <c r="F10" s="36"/>
      <c r="G10" s="36"/>
    </row>
    <row r="11" spans="1:16" s="18" customFormat="1" ht="38.25">
      <c r="A11" s="37" t="s">
        <v>22</v>
      </c>
      <c r="B11" s="38" t="s">
        <v>23</v>
      </c>
      <c r="C11" s="38" t="s">
        <v>24</v>
      </c>
      <c r="D11" s="38" t="s">
        <v>46</v>
      </c>
      <c r="E11" s="38" t="s">
        <v>26</v>
      </c>
      <c r="F11" s="38" t="s">
        <v>27</v>
      </c>
      <c r="G11" s="38" t="s">
        <v>28</v>
      </c>
    </row>
    <row r="12" spans="1:16" s="18" customFormat="1" ht="38.25">
      <c r="A12" s="33" t="s">
        <v>47</v>
      </c>
      <c r="B12" s="34" t="s">
        <v>48</v>
      </c>
      <c r="C12" s="34">
        <v>900</v>
      </c>
      <c r="D12" s="46">
        <v>2000</v>
      </c>
      <c r="E12" s="47">
        <f>+D12*19%</f>
        <v>380</v>
      </c>
      <c r="F12" s="47">
        <f>+E12+D12</f>
        <v>2380</v>
      </c>
      <c r="G12" s="47">
        <f>+C12*F12</f>
        <v>2142000</v>
      </c>
    </row>
    <row r="13" spans="1:16" s="18" customFormat="1" ht="51">
      <c r="A13" s="33" t="s">
        <v>49</v>
      </c>
      <c r="B13" s="34" t="s">
        <v>50</v>
      </c>
      <c r="C13" s="34">
        <v>1800</v>
      </c>
      <c r="D13" s="46">
        <v>13000</v>
      </c>
      <c r="E13" s="47">
        <f t="shared" ref="E13:E22" si="0">+D13*19%</f>
        <v>2470</v>
      </c>
      <c r="F13" s="47">
        <f t="shared" ref="F13:F22" si="1">+E13+D13</f>
        <v>15470</v>
      </c>
      <c r="G13" s="47">
        <f t="shared" ref="G13:G22" si="2">+C13*F13</f>
        <v>27846000</v>
      </c>
    </row>
    <row r="14" spans="1:16" s="18" customFormat="1" ht="102">
      <c r="A14" s="33" t="s">
        <v>51</v>
      </c>
      <c r="B14" s="34" t="s">
        <v>52</v>
      </c>
      <c r="C14" s="34">
        <v>2250</v>
      </c>
      <c r="D14" s="46">
        <v>33500</v>
      </c>
      <c r="E14" s="47">
        <f t="shared" si="0"/>
        <v>6365</v>
      </c>
      <c r="F14" s="47">
        <f t="shared" si="1"/>
        <v>39865</v>
      </c>
      <c r="G14" s="47">
        <f t="shared" si="2"/>
        <v>89696250</v>
      </c>
    </row>
    <row r="15" spans="1:16" s="18" customFormat="1" ht="38.25">
      <c r="A15" s="33" t="s">
        <v>53</v>
      </c>
      <c r="B15" s="34" t="s">
        <v>54</v>
      </c>
      <c r="C15" s="34">
        <v>18</v>
      </c>
      <c r="D15" s="46">
        <v>19100</v>
      </c>
      <c r="E15" s="47">
        <f t="shared" si="0"/>
        <v>3629</v>
      </c>
      <c r="F15" s="47">
        <f t="shared" si="1"/>
        <v>22729</v>
      </c>
      <c r="G15" s="47">
        <f t="shared" si="2"/>
        <v>409122</v>
      </c>
    </row>
    <row r="16" spans="1:16" s="18" customFormat="1" ht="38.25">
      <c r="A16" s="33" t="s">
        <v>55</v>
      </c>
      <c r="B16" s="34" t="s">
        <v>56</v>
      </c>
      <c r="C16" s="34">
        <v>9</v>
      </c>
      <c r="D16" s="46">
        <v>50000</v>
      </c>
      <c r="E16" s="47">
        <f t="shared" si="0"/>
        <v>9500</v>
      </c>
      <c r="F16" s="47">
        <f t="shared" si="1"/>
        <v>59500</v>
      </c>
      <c r="G16" s="47">
        <f t="shared" si="2"/>
        <v>535500</v>
      </c>
    </row>
    <row r="17" spans="1:7" s="18" customFormat="1" ht="38.25">
      <c r="A17" s="33" t="s">
        <v>57</v>
      </c>
      <c r="B17" s="34" t="s">
        <v>56</v>
      </c>
      <c r="C17" s="34">
        <v>135</v>
      </c>
      <c r="D17" s="46">
        <v>3600</v>
      </c>
      <c r="E17" s="47">
        <f t="shared" si="0"/>
        <v>684</v>
      </c>
      <c r="F17" s="47">
        <f t="shared" si="1"/>
        <v>4284</v>
      </c>
      <c r="G17" s="47">
        <f t="shared" si="2"/>
        <v>578340</v>
      </c>
    </row>
    <row r="18" spans="1:7" s="18" customFormat="1" ht="38.25">
      <c r="A18" s="33" t="s">
        <v>58</v>
      </c>
      <c r="B18" s="34" t="s">
        <v>56</v>
      </c>
      <c r="C18" s="34">
        <v>18</v>
      </c>
      <c r="D18" s="46">
        <v>17000</v>
      </c>
      <c r="E18" s="47">
        <f t="shared" si="0"/>
        <v>3230</v>
      </c>
      <c r="F18" s="47">
        <f t="shared" si="1"/>
        <v>20230</v>
      </c>
      <c r="G18" s="47">
        <f t="shared" si="2"/>
        <v>364140</v>
      </c>
    </row>
    <row r="19" spans="1:7" s="18" customFormat="1" ht="63.75">
      <c r="A19" s="33" t="s">
        <v>59</v>
      </c>
      <c r="B19" s="34" t="s">
        <v>56</v>
      </c>
      <c r="C19" s="34">
        <v>36</v>
      </c>
      <c r="D19" s="46">
        <v>17600</v>
      </c>
      <c r="E19" s="47">
        <f t="shared" si="0"/>
        <v>3344</v>
      </c>
      <c r="F19" s="47">
        <f t="shared" si="1"/>
        <v>20944</v>
      </c>
      <c r="G19" s="47">
        <f>+C19*F19</f>
        <v>753984</v>
      </c>
    </row>
    <row r="20" spans="1:7" s="18" customFormat="1" ht="38.25">
      <c r="A20" s="33" t="s">
        <v>60</v>
      </c>
      <c r="B20" s="34" t="s">
        <v>56</v>
      </c>
      <c r="C20" s="34">
        <v>72</v>
      </c>
      <c r="D20" s="46">
        <v>36800</v>
      </c>
      <c r="E20" s="47">
        <f t="shared" si="0"/>
        <v>6992</v>
      </c>
      <c r="F20" s="47">
        <f t="shared" si="1"/>
        <v>43792</v>
      </c>
      <c r="G20" s="47">
        <f t="shared" si="2"/>
        <v>3153024</v>
      </c>
    </row>
    <row r="21" spans="1:7" s="18" customFormat="1" ht="76.5">
      <c r="A21" s="33" t="s">
        <v>61</v>
      </c>
      <c r="B21" s="34" t="s">
        <v>56</v>
      </c>
      <c r="C21" s="34">
        <v>18</v>
      </c>
      <c r="D21" s="46">
        <v>132800</v>
      </c>
      <c r="E21" s="47">
        <f t="shared" si="0"/>
        <v>25232</v>
      </c>
      <c r="F21" s="47">
        <f t="shared" si="1"/>
        <v>158032</v>
      </c>
      <c r="G21" s="47">
        <f t="shared" si="2"/>
        <v>2844576</v>
      </c>
    </row>
    <row r="22" spans="1:7" s="18" customFormat="1" ht="39" thickBot="1">
      <c r="A22" s="41" t="s">
        <v>62</v>
      </c>
      <c r="B22" s="42" t="s">
        <v>56</v>
      </c>
      <c r="C22" s="42">
        <v>18</v>
      </c>
      <c r="D22" s="49">
        <v>16900</v>
      </c>
      <c r="E22" s="50">
        <f t="shared" si="0"/>
        <v>3211</v>
      </c>
      <c r="F22" s="50">
        <f t="shared" si="1"/>
        <v>20111</v>
      </c>
      <c r="G22" s="47">
        <f t="shared" si="2"/>
        <v>361998</v>
      </c>
    </row>
    <row r="23" spans="1:7" ht="20.100000000000001" customHeight="1" thickTop="1">
      <c r="A23" s="20" t="s">
        <v>63</v>
      </c>
      <c r="B23" s="21" t="s">
        <v>40</v>
      </c>
      <c r="C23" s="28">
        <f>SUM(C6:C22)</f>
        <v>5274</v>
      </c>
      <c r="D23" s="48">
        <f t="shared" ref="D23" si="3">SUM(D6:D22)</f>
        <v>342300</v>
      </c>
      <c r="E23" s="48">
        <f>SUM(E12:E22)</f>
        <v>65037</v>
      </c>
      <c r="F23" s="48">
        <f t="shared" ref="F23:G23" si="4">SUM(F12:F22)</f>
        <v>407337</v>
      </c>
      <c r="G23" s="48">
        <f t="shared" si="4"/>
        <v>128684934</v>
      </c>
    </row>
    <row r="24" spans="1:7" ht="20.100000000000001" customHeight="1">
      <c r="A24" s="43"/>
      <c r="B24" s="44"/>
      <c r="C24" s="44"/>
      <c r="D24" s="44"/>
      <c r="E24" s="44"/>
      <c r="F24" s="44"/>
      <c r="G24" s="44"/>
    </row>
    <row r="25" spans="1:7" s="45" customFormat="1" ht="15.75">
      <c r="A25" s="35" t="s">
        <v>64</v>
      </c>
      <c r="B25" s="36"/>
      <c r="C25" s="36"/>
      <c r="D25" s="36"/>
      <c r="E25" s="36"/>
      <c r="F25" s="36"/>
      <c r="G25" s="36"/>
    </row>
    <row r="26" spans="1:7" s="18" customFormat="1" ht="38.25">
      <c r="A26" s="37" t="s">
        <v>22</v>
      </c>
      <c r="B26" s="38" t="s">
        <v>23</v>
      </c>
      <c r="C26" s="38" t="s">
        <v>24</v>
      </c>
      <c r="D26" s="38" t="s">
        <v>46</v>
      </c>
      <c r="E26" s="38" t="s">
        <v>26</v>
      </c>
      <c r="F26" s="38" t="s">
        <v>27</v>
      </c>
      <c r="G26" s="38" t="s">
        <v>28</v>
      </c>
    </row>
    <row r="27" spans="1:7" s="18" customFormat="1" ht="25.5">
      <c r="A27" s="33" t="s">
        <v>65</v>
      </c>
      <c r="B27" s="34" t="s">
        <v>66</v>
      </c>
      <c r="C27" s="34">
        <v>18</v>
      </c>
      <c r="D27" s="46">
        <v>23500</v>
      </c>
      <c r="E27" s="47">
        <f>+D27*19%</f>
        <v>4465</v>
      </c>
      <c r="F27" s="47">
        <f t="shared" ref="F27:F90" si="5">+E27+D27</f>
        <v>27965</v>
      </c>
      <c r="G27" s="47">
        <f>+C27*F27</f>
        <v>503370</v>
      </c>
    </row>
    <row r="28" spans="1:7" s="18" customFormat="1" ht="38.25">
      <c r="A28" s="33" t="s">
        <v>67</v>
      </c>
      <c r="B28" s="34" t="s">
        <v>66</v>
      </c>
      <c r="C28" s="34">
        <v>45</v>
      </c>
      <c r="D28" s="46">
        <v>25900</v>
      </c>
      <c r="E28" s="47">
        <f t="shared" ref="E28:E90" si="6">+D28*19%</f>
        <v>4921</v>
      </c>
      <c r="F28" s="47">
        <f t="shared" si="5"/>
        <v>30821</v>
      </c>
      <c r="G28" s="47">
        <f t="shared" ref="G28:G91" si="7">+C28*F28</f>
        <v>1386945</v>
      </c>
    </row>
    <row r="29" spans="1:7" s="18" customFormat="1" ht="63.75">
      <c r="A29" s="33" t="s">
        <v>68</v>
      </c>
      <c r="B29" s="34" t="s">
        <v>66</v>
      </c>
      <c r="C29" s="34">
        <v>90</v>
      </c>
      <c r="D29" s="46">
        <v>14700</v>
      </c>
      <c r="E29" s="47">
        <f t="shared" si="6"/>
        <v>2793</v>
      </c>
      <c r="F29" s="47">
        <f t="shared" si="5"/>
        <v>17493</v>
      </c>
      <c r="G29" s="47">
        <f t="shared" si="7"/>
        <v>1574370</v>
      </c>
    </row>
    <row r="30" spans="1:7" s="18" customFormat="1" ht="51">
      <c r="A30" s="33" t="s">
        <v>69</v>
      </c>
      <c r="B30" s="34" t="s">
        <v>70</v>
      </c>
      <c r="C30" s="34">
        <v>180</v>
      </c>
      <c r="D30" s="46">
        <v>2300</v>
      </c>
      <c r="E30" s="47">
        <f t="shared" si="6"/>
        <v>437</v>
      </c>
      <c r="F30" s="47">
        <f t="shared" si="5"/>
        <v>2737</v>
      </c>
      <c r="G30" s="47">
        <f t="shared" si="7"/>
        <v>492660</v>
      </c>
    </row>
    <row r="31" spans="1:7" s="18" customFormat="1" ht="51">
      <c r="A31" s="33" t="s">
        <v>71</v>
      </c>
      <c r="B31" s="34" t="s">
        <v>70</v>
      </c>
      <c r="C31" s="34">
        <v>450</v>
      </c>
      <c r="D31" s="46">
        <v>7400</v>
      </c>
      <c r="E31" s="47">
        <f t="shared" si="6"/>
        <v>1406</v>
      </c>
      <c r="F31" s="47">
        <f t="shared" si="5"/>
        <v>8806</v>
      </c>
      <c r="G31" s="47">
        <f t="shared" si="7"/>
        <v>3962700</v>
      </c>
    </row>
    <row r="32" spans="1:7" s="18" customFormat="1" ht="51">
      <c r="A32" s="33" t="s">
        <v>72</v>
      </c>
      <c r="B32" s="34" t="s">
        <v>70</v>
      </c>
      <c r="C32" s="34">
        <v>450</v>
      </c>
      <c r="D32" s="46">
        <v>7900</v>
      </c>
      <c r="E32" s="47">
        <f t="shared" si="6"/>
        <v>1501</v>
      </c>
      <c r="F32" s="47">
        <f t="shared" si="5"/>
        <v>9401</v>
      </c>
      <c r="G32" s="47">
        <f t="shared" si="7"/>
        <v>4230450</v>
      </c>
    </row>
    <row r="33" spans="1:7" s="18" customFormat="1" ht="114.75">
      <c r="A33" s="33" t="s">
        <v>73</v>
      </c>
      <c r="B33" s="34" t="s">
        <v>66</v>
      </c>
      <c r="C33" s="34">
        <v>180</v>
      </c>
      <c r="D33" s="46">
        <v>9000</v>
      </c>
      <c r="E33" s="47">
        <f t="shared" si="6"/>
        <v>1710</v>
      </c>
      <c r="F33" s="47">
        <f t="shared" si="5"/>
        <v>10710</v>
      </c>
      <c r="G33" s="47">
        <f t="shared" si="7"/>
        <v>1927800</v>
      </c>
    </row>
    <row r="34" spans="1:7" s="18" customFormat="1" ht="51">
      <c r="A34" s="33" t="s">
        <v>74</v>
      </c>
      <c r="B34" s="34" t="s">
        <v>75</v>
      </c>
      <c r="C34" s="34">
        <v>450</v>
      </c>
      <c r="D34" s="46">
        <v>3000</v>
      </c>
      <c r="E34" s="47">
        <f t="shared" si="6"/>
        <v>570</v>
      </c>
      <c r="F34" s="47">
        <f t="shared" si="5"/>
        <v>3570</v>
      </c>
      <c r="G34" s="47">
        <f t="shared" si="7"/>
        <v>1606500</v>
      </c>
    </row>
    <row r="35" spans="1:7" s="18" customFormat="1" ht="51">
      <c r="A35" s="33" t="s">
        <v>76</v>
      </c>
      <c r="B35" s="34" t="s">
        <v>77</v>
      </c>
      <c r="C35" s="34">
        <v>450</v>
      </c>
      <c r="D35" s="46">
        <v>7900</v>
      </c>
      <c r="E35" s="47">
        <f t="shared" si="6"/>
        <v>1501</v>
      </c>
      <c r="F35" s="47">
        <f t="shared" si="5"/>
        <v>9401</v>
      </c>
      <c r="G35" s="47">
        <f t="shared" si="7"/>
        <v>4230450</v>
      </c>
    </row>
    <row r="36" spans="1:7" s="18" customFormat="1" ht="51">
      <c r="A36" s="33" t="s">
        <v>78</v>
      </c>
      <c r="B36" s="34" t="s">
        <v>75</v>
      </c>
      <c r="C36" s="34">
        <v>450</v>
      </c>
      <c r="D36" s="46">
        <v>7900</v>
      </c>
      <c r="E36" s="47">
        <f t="shared" si="6"/>
        <v>1501</v>
      </c>
      <c r="F36" s="47">
        <f t="shared" si="5"/>
        <v>9401</v>
      </c>
      <c r="G36" s="47">
        <f t="shared" si="7"/>
        <v>4230450</v>
      </c>
    </row>
    <row r="37" spans="1:7" s="18" customFormat="1" ht="51">
      <c r="A37" s="33" t="s">
        <v>79</v>
      </c>
      <c r="B37" s="34" t="s">
        <v>75</v>
      </c>
      <c r="C37" s="34">
        <v>450</v>
      </c>
      <c r="D37" s="46">
        <v>7900</v>
      </c>
      <c r="E37" s="47">
        <f t="shared" si="6"/>
        <v>1501</v>
      </c>
      <c r="F37" s="47">
        <f t="shared" si="5"/>
        <v>9401</v>
      </c>
      <c r="G37" s="47">
        <f t="shared" si="7"/>
        <v>4230450</v>
      </c>
    </row>
    <row r="38" spans="1:7" s="18" customFormat="1" ht="63.75">
      <c r="A38" s="33" t="s">
        <v>80</v>
      </c>
      <c r="B38" s="34" t="s">
        <v>75</v>
      </c>
      <c r="C38" s="34">
        <v>450</v>
      </c>
      <c r="D38" s="46">
        <v>7900</v>
      </c>
      <c r="E38" s="47">
        <f t="shared" si="6"/>
        <v>1501</v>
      </c>
      <c r="F38" s="47">
        <f t="shared" si="5"/>
        <v>9401</v>
      </c>
      <c r="G38" s="47">
        <f t="shared" si="7"/>
        <v>4230450</v>
      </c>
    </row>
    <row r="39" spans="1:7" s="18" customFormat="1" ht="51">
      <c r="A39" s="33" t="s">
        <v>81</v>
      </c>
      <c r="B39" s="34" t="s">
        <v>75</v>
      </c>
      <c r="C39" s="34">
        <v>450</v>
      </c>
      <c r="D39" s="46">
        <v>2600</v>
      </c>
      <c r="E39" s="47">
        <f t="shared" si="6"/>
        <v>494</v>
      </c>
      <c r="F39" s="47">
        <f t="shared" si="5"/>
        <v>3094</v>
      </c>
      <c r="G39" s="47">
        <f t="shared" si="7"/>
        <v>1392300</v>
      </c>
    </row>
    <row r="40" spans="1:7" s="18" customFormat="1" ht="51">
      <c r="A40" s="33" t="s">
        <v>82</v>
      </c>
      <c r="B40" s="34" t="s">
        <v>75</v>
      </c>
      <c r="C40" s="34">
        <v>450</v>
      </c>
      <c r="D40" s="46">
        <v>3000</v>
      </c>
      <c r="E40" s="47">
        <f t="shared" si="6"/>
        <v>570</v>
      </c>
      <c r="F40" s="47">
        <f t="shared" si="5"/>
        <v>3570</v>
      </c>
      <c r="G40" s="47">
        <f t="shared" si="7"/>
        <v>1606500</v>
      </c>
    </row>
    <row r="41" spans="1:7" s="18" customFormat="1" ht="38.25">
      <c r="A41" s="33" t="s">
        <v>83</v>
      </c>
      <c r="B41" s="34" t="s">
        <v>70</v>
      </c>
      <c r="C41" s="34">
        <v>18</v>
      </c>
      <c r="D41" s="46">
        <v>77600</v>
      </c>
      <c r="E41" s="47">
        <f t="shared" si="6"/>
        <v>14744</v>
      </c>
      <c r="F41" s="47">
        <f t="shared" si="5"/>
        <v>92344</v>
      </c>
      <c r="G41" s="47">
        <f t="shared" si="7"/>
        <v>1662192</v>
      </c>
    </row>
    <row r="42" spans="1:7" s="18" customFormat="1" ht="76.5">
      <c r="A42" s="33" t="s">
        <v>84</v>
      </c>
      <c r="B42" s="34" t="s">
        <v>70</v>
      </c>
      <c r="C42" s="34">
        <v>9</v>
      </c>
      <c r="D42" s="46">
        <v>10600</v>
      </c>
      <c r="E42" s="47">
        <f t="shared" si="6"/>
        <v>2014</v>
      </c>
      <c r="F42" s="47">
        <f t="shared" si="5"/>
        <v>12614</v>
      </c>
      <c r="G42" s="47">
        <f t="shared" si="7"/>
        <v>113526</v>
      </c>
    </row>
    <row r="43" spans="1:7" s="18" customFormat="1" ht="63.75">
      <c r="A43" s="33" t="s">
        <v>85</v>
      </c>
      <c r="B43" s="34" t="s">
        <v>70</v>
      </c>
      <c r="C43" s="34">
        <v>72</v>
      </c>
      <c r="D43" s="46">
        <v>6000</v>
      </c>
      <c r="E43" s="47">
        <f t="shared" si="6"/>
        <v>1140</v>
      </c>
      <c r="F43" s="47">
        <f t="shared" si="5"/>
        <v>7140</v>
      </c>
      <c r="G43" s="47">
        <f t="shared" si="7"/>
        <v>514080</v>
      </c>
    </row>
    <row r="44" spans="1:7" s="18" customFormat="1" ht="51">
      <c r="A44" s="33" t="s">
        <v>86</v>
      </c>
      <c r="B44" s="34" t="s">
        <v>87</v>
      </c>
      <c r="C44" s="34">
        <v>45</v>
      </c>
      <c r="D44" s="46">
        <v>2000</v>
      </c>
      <c r="E44" s="47">
        <f t="shared" si="6"/>
        <v>380</v>
      </c>
      <c r="F44" s="47">
        <f t="shared" si="5"/>
        <v>2380</v>
      </c>
      <c r="G44" s="47">
        <f t="shared" si="7"/>
        <v>107100</v>
      </c>
    </row>
    <row r="45" spans="1:7" s="18" customFormat="1" ht="51">
      <c r="A45" s="33" t="s">
        <v>88</v>
      </c>
      <c r="B45" s="34" t="s">
        <v>66</v>
      </c>
      <c r="C45" s="34">
        <v>108</v>
      </c>
      <c r="D45" s="46">
        <v>24400</v>
      </c>
      <c r="E45" s="47">
        <f t="shared" si="6"/>
        <v>4636</v>
      </c>
      <c r="F45" s="47">
        <f t="shared" si="5"/>
        <v>29036</v>
      </c>
      <c r="G45" s="47">
        <f t="shared" si="7"/>
        <v>3135888</v>
      </c>
    </row>
    <row r="46" spans="1:7" s="18" customFormat="1" ht="51">
      <c r="A46" s="33" t="s">
        <v>89</v>
      </c>
      <c r="B46" s="34" t="s">
        <v>66</v>
      </c>
      <c r="C46" s="34">
        <v>9</v>
      </c>
      <c r="D46" s="46">
        <v>11800</v>
      </c>
      <c r="E46" s="47">
        <f t="shared" si="6"/>
        <v>2242</v>
      </c>
      <c r="F46" s="47">
        <f t="shared" si="5"/>
        <v>14042</v>
      </c>
      <c r="G46" s="47">
        <f t="shared" si="7"/>
        <v>126378</v>
      </c>
    </row>
    <row r="47" spans="1:7" s="18" customFormat="1" ht="25.5">
      <c r="A47" s="33" t="s">
        <v>90</v>
      </c>
      <c r="B47" s="34" t="s">
        <v>66</v>
      </c>
      <c r="C47" s="34">
        <v>9</v>
      </c>
      <c r="D47" s="46">
        <v>20600</v>
      </c>
      <c r="E47" s="47">
        <f t="shared" si="6"/>
        <v>3914</v>
      </c>
      <c r="F47" s="47">
        <f t="shared" si="5"/>
        <v>24514</v>
      </c>
      <c r="G47" s="47">
        <f t="shared" si="7"/>
        <v>220626</v>
      </c>
    </row>
    <row r="48" spans="1:7" s="18" customFormat="1" ht="89.25">
      <c r="A48" s="33" t="s">
        <v>91</v>
      </c>
      <c r="B48" s="34" t="s">
        <v>66</v>
      </c>
      <c r="C48" s="34">
        <v>90</v>
      </c>
      <c r="D48" s="46">
        <v>9000</v>
      </c>
      <c r="E48" s="47">
        <f t="shared" si="6"/>
        <v>1710</v>
      </c>
      <c r="F48" s="47">
        <f t="shared" si="5"/>
        <v>10710</v>
      </c>
      <c r="G48" s="47">
        <f t="shared" si="7"/>
        <v>963900</v>
      </c>
    </row>
    <row r="49" spans="1:7" s="18" customFormat="1" ht="63.75">
      <c r="A49" s="33" t="s">
        <v>92</v>
      </c>
      <c r="B49" s="34" t="s">
        <v>56</v>
      </c>
      <c r="C49" s="34">
        <v>45</v>
      </c>
      <c r="D49" s="46">
        <v>3100</v>
      </c>
      <c r="E49" s="47">
        <f t="shared" si="6"/>
        <v>589</v>
      </c>
      <c r="F49" s="47">
        <f t="shared" si="5"/>
        <v>3689</v>
      </c>
      <c r="G49" s="47">
        <f t="shared" si="7"/>
        <v>166005</v>
      </c>
    </row>
    <row r="50" spans="1:7" s="18" customFormat="1" ht="89.25">
      <c r="A50" s="33" t="s">
        <v>93</v>
      </c>
      <c r="B50" s="34" t="s">
        <v>94</v>
      </c>
      <c r="C50" s="34">
        <v>90</v>
      </c>
      <c r="D50" s="46">
        <v>6400</v>
      </c>
      <c r="E50" s="47">
        <f t="shared" si="6"/>
        <v>1216</v>
      </c>
      <c r="F50" s="47">
        <f t="shared" si="5"/>
        <v>7616</v>
      </c>
      <c r="G50" s="47">
        <f t="shared" si="7"/>
        <v>685440</v>
      </c>
    </row>
    <row r="51" spans="1:7" s="18" customFormat="1" ht="89.25">
      <c r="A51" s="33" t="s">
        <v>93</v>
      </c>
      <c r="B51" s="34" t="s">
        <v>70</v>
      </c>
      <c r="C51" s="34">
        <v>90</v>
      </c>
      <c r="D51" s="46">
        <v>6400</v>
      </c>
      <c r="E51" s="47">
        <f t="shared" si="6"/>
        <v>1216</v>
      </c>
      <c r="F51" s="47">
        <f t="shared" si="5"/>
        <v>7616</v>
      </c>
      <c r="G51" s="47">
        <f t="shared" si="7"/>
        <v>685440</v>
      </c>
    </row>
    <row r="52" spans="1:7" s="18" customFormat="1" ht="63.75">
      <c r="A52" s="33" t="s">
        <v>95</v>
      </c>
      <c r="B52" s="34" t="s">
        <v>70</v>
      </c>
      <c r="C52" s="34">
        <v>225</v>
      </c>
      <c r="D52" s="46">
        <v>6200</v>
      </c>
      <c r="E52" s="47">
        <f t="shared" si="6"/>
        <v>1178</v>
      </c>
      <c r="F52" s="47">
        <f t="shared" si="5"/>
        <v>7378</v>
      </c>
      <c r="G52" s="47">
        <f t="shared" si="7"/>
        <v>1660050</v>
      </c>
    </row>
    <row r="53" spans="1:7" s="18" customFormat="1" ht="63.75">
      <c r="A53" s="33" t="s">
        <v>96</v>
      </c>
      <c r="B53" s="34" t="s">
        <v>70</v>
      </c>
      <c r="C53" s="34">
        <v>135</v>
      </c>
      <c r="D53" s="46">
        <v>6100</v>
      </c>
      <c r="E53" s="47">
        <f t="shared" si="6"/>
        <v>1159</v>
      </c>
      <c r="F53" s="47">
        <f t="shared" si="5"/>
        <v>7259</v>
      </c>
      <c r="G53" s="47">
        <f t="shared" si="7"/>
        <v>979965</v>
      </c>
    </row>
    <row r="54" spans="1:7" s="18" customFormat="1" ht="25.5">
      <c r="A54" s="33" t="s">
        <v>97</v>
      </c>
      <c r="B54" s="34" t="s">
        <v>56</v>
      </c>
      <c r="C54" s="34">
        <v>135</v>
      </c>
      <c r="D54" s="46">
        <v>1200</v>
      </c>
      <c r="E54" s="47">
        <f t="shared" si="6"/>
        <v>228</v>
      </c>
      <c r="F54" s="47">
        <f t="shared" si="5"/>
        <v>1428</v>
      </c>
      <c r="G54" s="47">
        <f t="shared" si="7"/>
        <v>192780</v>
      </c>
    </row>
    <row r="55" spans="1:7" s="18" customFormat="1" ht="51">
      <c r="A55" s="33" t="s">
        <v>98</v>
      </c>
      <c r="B55" s="34" t="s">
        <v>56</v>
      </c>
      <c r="C55" s="34">
        <v>90</v>
      </c>
      <c r="D55" s="46">
        <v>900</v>
      </c>
      <c r="E55" s="47">
        <f t="shared" si="6"/>
        <v>171</v>
      </c>
      <c r="F55" s="47">
        <f t="shared" si="5"/>
        <v>1071</v>
      </c>
      <c r="G55" s="47">
        <f t="shared" si="7"/>
        <v>96390</v>
      </c>
    </row>
    <row r="56" spans="1:7" s="18" customFormat="1" ht="25.5">
      <c r="A56" s="33" t="s">
        <v>99</v>
      </c>
      <c r="B56" s="34" t="s">
        <v>56</v>
      </c>
      <c r="C56" s="34">
        <v>135</v>
      </c>
      <c r="D56" s="46">
        <v>400</v>
      </c>
      <c r="E56" s="47">
        <f t="shared" si="6"/>
        <v>76</v>
      </c>
      <c r="F56" s="47">
        <f t="shared" si="5"/>
        <v>476</v>
      </c>
      <c r="G56" s="47">
        <f t="shared" si="7"/>
        <v>64260</v>
      </c>
    </row>
    <row r="57" spans="1:7" s="18" customFormat="1" ht="63.75">
      <c r="A57" s="33" t="s">
        <v>100</v>
      </c>
      <c r="B57" s="34" t="s">
        <v>101</v>
      </c>
      <c r="C57" s="34">
        <v>216</v>
      </c>
      <c r="D57" s="46">
        <v>4900</v>
      </c>
      <c r="E57" s="47">
        <f t="shared" si="6"/>
        <v>931</v>
      </c>
      <c r="F57" s="47">
        <f t="shared" si="5"/>
        <v>5831</v>
      </c>
      <c r="G57" s="47">
        <f t="shared" si="7"/>
        <v>1259496</v>
      </c>
    </row>
    <row r="58" spans="1:7" s="18" customFormat="1" ht="63.75">
      <c r="A58" s="33" t="s">
        <v>102</v>
      </c>
      <c r="B58" s="34" t="s">
        <v>70</v>
      </c>
      <c r="C58" s="34">
        <v>216</v>
      </c>
      <c r="D58" s="46">
        <v>5000</v>
      </c>
      <c r="E58" s="47">
        <f t="shared" si="6"/>
        <v>950</v>
      </c>
      <c r="F58" s="47">
        <f t="shared" si="5"/>
        <v>5950</v>
      </c>
      <c r="G58" s="47">
        <f t="shared" si="7"/>
        <v>1285200</v>
      </c>
    </row>
    <row r="59" spans="1:7" s="18" customFormat="1" ht="63.75">
      <c r="A59" s="33" t="s">
        <v>103</v>
      </c>
      <c r="B59" s="34" t="s">
        <v>101</v>
      </c>
      <c r="C59" s="34">
        <v>216</v>
      </c>
      <c r="D59" s="46">
        <v>5800</v>
      </c>
      <c r="E59" s="47">
        <f t="shared" si="6"/>
        <v>1102</v>
      </c>
      <c r="F59" s="47">
        <f t="shared" si="5"/>
        <v>6902</v>
      </c>
      <c r="G59" s="47">
        <f t="shared" si="7"/>
        <v>1490832</v>
      </c>
    </row>
    <row r="60" spans="1:7" s="18" customFormat="1" ht="51">
      <c r="A60" s="33" t="s">
        <v>104</v>
      </c>
      <c r="B60" s="34" t="s">
        <v>101</v>
      </c>
      <c r="C60" s="34">
        <v>18</v>
      </c>
      <c r="D60" s="46">
        <v>24200</v>
      </c>
      <c r="E60" s="47">
        <f t="shared" si="6"/>
        <v>4598</v>
      </c>
      <c r="F60" s="47">
        <f t="shared" si="5"/>
        <v>28798</v>
      </c>
      <c r="G60" s="47">
        <f t="shared" si="7"/>
        <v>518364</v>
      </c>
    </row>
    <row r="61" spans="1:7" s="18" customFormat="1" ht="51">
      <c r="A61" s="33" t="s">
        <v>105</v>
      </c>
      <c r="B61" s="34" t="s">
        <v>56</v>
      </c>
      <c r="C61" s="34">
        <v>27</v>
      </c>
      <c r="D61" s="46">
        <v>21200</v>
      </c>
      <c r="E61" s="47">
        <f t="shared" si="6"/>
        <v>4028</v>
      </c>
      <c r="F61" s="47">
        <f t="shared" si="5"/>
        <v>25228</v>
      </c>
      <c r="G61" s="47">
        <f t="shared" si="7"/>
        <v>681156</v>
      </c>
    </row>
    <row r="62" spans="1:7" s="18" customFormat="1" ht="76.5">
      <c r="A62" s="33" t="s">
        <v>106</v>
      </c>
      <c r="B62" s="34" t="s">
        <v>70</v>
      </c>
      <c r="C62" s="34">
        <v>45</v>
      </c>
      <c r="D62" s="46">
        <v>11700</v>
      </c>
      <c r="E62" s="47">
        <f t="shared" si="6"/>
        <v>2223</v>
      </c>
      <c r="F62" s="47">
        <f t="shared" si="5"/>
        <v>13923</v>
      </c>
      <c r="G62" s="47">
        <f t="shared" si="7"/>
        <v>626535</v>
      </c>
    </row>
    <row r="63" spans="1:7" s="18" customFormat="1" ht="89.25">
      <c r="A63" s="33" t="s">
        <v>107</v>
      </c>
      <c r="B63" s="34" t="s">
        <v>108</v>
      </c>
      <c r="C63" s="34">
        <v>36</v>
      </c>
      <c r="D63" s="46">
        <v>19900</v>
      </c>
      <c r="E63" s="47">
        <f t="shared" si="6"/>
        <v>3781</v>
      </c>
      <c r="F63" s="47">
        <f t="shared" si="5"/>
        <v>23681</v>
      </c>
      <c r="G63" s="47">
        <f t="shared" si="7"/>
        <v>852516</v>
      </c>
    </row>
    <row r="64" spans="1:7" s="18" customFormat="1" ht="76.5">
      <c r="A64" s="33" t="s">
        <v>109</v>
      </c>
      <c r="B64" s="34" t="s">
        <v>66</v>
      </c>
      <c r="C64" s="34">
        <v>90</v>
      </c>
      <c r="D64" s="46">
        <v>12900</v>
      </c>
      <c r="E64" s="47">
        <f t="shared" si="6"/>
        <v>2451</v>
      </c>
      <c r="F64" s="47">
        <f t="shared" si="5"/>
        <v>15351</v>
      </c>
      <c r="G64" s="47">
        <f t="shared" si="7"/>
        <v>1381590</v>
      </c>
    </row>
    <row r="65" spans="1:7" s="18" customFormat="1" ht="38.25">
      <c r="A65" s="33" t="s">
        <v>110</v>
      </c>
      <c r="B65" s="34" t="s">
        <v>70</v>
      </c>
      <c r="C65" s="34">
        <v>270</v>
      </c>
      <c r="D65" s="46">
        <v>4100</v>
      </c>
      <c r="E65" s="47">
        <f t="shared" si="6"/>
        <v>779</v>
      </c>
      <c r="F65" s="47">
        <f t="shared" si="5"/>
        <v>4879</v>
      </c>
      <c r="G65" s="47">
        <f t="shared" si="7"/>
        <v>1317330</v>
      </c>
    </row>
    <row r="66" spans="1:7" s="18" customFormat="1" ht="89.25">
      <c r="A66" s="33" t="s">
        <v>111</v>
      </c>
      <c r="B66" s="34" t="s">
        <v>66</v>
      </c>
      <c r="C66" s="34">
        <v>90</v>
      </c>
      <c r="D66" s="46">
        <v>17600</v>
      </c>
      <c r="E66" s="47">
        <f t="shared" si="6"/>
        <v>3344</v>
      </c>
      <c r="F66" s="47">
        <f t="shared" si="5"/>
        <v>20944</v>
      </c>
      <c r="G66" s="47">
        <f t="shared" si="7"/>
        <v>1884960</v>
      </c>
    </row>
    <row r="67" spans="1:7" s="18" customFormat="1" ht="76.5">
      <c r="A67" s="33" t="s">
        <v>112</v>
      </c>
      <c r="B67" s="34" t="s">
        <v>66</v>
      </c>
      <c r="C67" s="34">
        <v>135</v>
      </c>
      <c r="D67" s="46">
        <v>10400</v>
      </c>
      <c r="E67" s="47">
        <f t="shared" si="6"/>
        <v>1976</v>
      </c>
      <c r="F67" s="47">
        <f t="shared" si="5"/>
        <v>12376</v>
      </c>
      <c r="G67" s="47">
        <f t="shared" si="7"/>
        <v>1670760</v>
      </c>
    </row>
    <row r="68" spans="1:7" s="18" customFormat="1" ht="38.25">
      <c r="A68" s="33" t="s">
        <v>113</v>
      </c>
      <c r="B68" s="34" t="s">
        <v>70</v>
      </c>
      <c r="C68" s="34">
        <v>90</v>
      </c>
      <c r="D68" s="46">
        <v>4300</v>
      </c>
      <c r="E68" s="47">
        <f t="shared" si="6"/>
        <v>817</v>
      </c>
      <c r="F68" s="47">
        <f t="shared" si="5"/>
        <v>5117</v>
      </c>
      <c r="G68" s="47">
        <f t="shared" si="7"/>
        <v>460530</v>
      </c>
    </row>
    <row r="69" spans="1:7" s="18" customFormat="1" ht="38.25">
      <c r="A69" s="33" t="s">
        <v>114</v>
      </c>
      <c r="B69" s="34" t="s">
        <v>70</v>
      </c>
      <c r="C69" s="34">
        <v>90</v>
      </c>
      <c r="D69" s="46">
        <v>9000</v>
      </c>
      <c r="E69" s="47">
        <f t="shared" si="6"/>
        <v>1710</v>
      </c>
      <c r="F69" s="47">
        <f t="shared" si="5"/>
        <v>10710</v>
      </c>
      <c r="G69" s="47">
        <f t="shared" si="7"/>
        <v>963900</v>
      </c>
    </row>
    <row r="70" spans="1:7" s="18" customFormat="1" ht="38.25">
      <c r="A70" s="33" t="s">
        <v>115</v>
      </c>
      <c r="B70" s="34" t="s">
        <v>70</v>
      </c>
      <c r="C70" s="34">
        <v>90</v>
      </c>
      <c r="D70" s="46">
        <v>9000</v>
      </c>
      <c r="E70" s="47">
        <f t="shared" si="6"/>
        <v>1710</v>
      </c>
      <c r="F70" s="47">
        <f t="shared" si="5"/>
        <v>10710</v>
      </c>
      <c r="G70" s="47">
        <f t="shared" si="7"/>
        <v>963900</v>
      </c>
    </row>
    <row r="71" spans="1:7" s="18" customFormat="1" ht="38.25">
      <c r="A71" s="33" t="s">
        <v>116</v>
      </c>
      <c r="B71" s="34" t="s">
        <v>66</v>
      </c>
      <c r="C71" s="34">
        <v>45</v>
      </c>
      <c r="D71" s="46">
        <v>26200</v>
      </c>
      <c r="E71" s="47">
        <f t="shared" si="6"/>
        <v>4978</v>
      </c>
      <c r="F71" s="47">
        <f t="shared" si="5"/>
        <v>31178</v>
      </c>
      <c r="G71" s="47">
        <f t="shared" si="7"/>
        <v>1403010</v>
      </c>
    </row>
    <row r="72" spans="1:7" s="18" customFormat="1" ht="51">
      <c r="A72" s="33" t="s">
        <v>117</v>
      </c>
      <c r="B72" s="34" t="s">
        <v>118</v>
      </c>
      <c r="C72" s="34">
        <v>900</v>
      </c>
      <c r="D72" s="46">
        <v>8000</v>
      </c>
      <c r="E72" s="47">
        <f t="shared" si="6"/>
        <v>1520</v>
      </c>
      <c r="F72" s="47">
        <f t="shared" si="5"/>
        <v>9520</v>
      </c>
      <c r="G72" s="47">
        <f t="shared" si="7"/>
        <v>8568000</v>
      </c>
    </row>
    <row r="73" spans="1:7" s="18" customFormat="1" ht="51">
      <c r="A73" s="33" t="s">
        <v>117</v>
      </c>
      <c r="B73" s="34" t="s">
        <v>119</v>
      </c>
      <c r="C73" s="34">
        <v>900</v>
      </c>
      <c r="D73" s="46">
        <v>8000</v>
      </c>
      <c r="E73" s="47">
        <f t="shared" si="6"/>
        <v>1520</v>
      </c>
      <c r="F73" s="47">
        <f t="shared" si="5"/>
        <v>9520</v>
      </c>
      <c r="G73" s="47">
        <f t="shared" si="7"/>
        <v>8568000</v>
      </c>
    </row>
    <row r="74" spans="1:7" s="18" customFormat="1" ht="38.25">
      <c r="A74" s="33" t="s">
        <v>120</v>
      </c>
      <c r="B74" s="34" t="s">
        <v>56</v>
      </c>
      <c r="C74" s="34">
        <v>90</v>
      </c>
      <c r="D74" s="46">
        <v>33900</v>
      </c>
      <c r="E74" s="47">
        <f t="shared" si="6"/>
        <v>6441</v>
      </c>
      <c r="F74" s="47">
        <f t="shared" si="5"/>
        <v>40341</v>
      </c>
      <c r="G74" s="47">
        <f t="shared" si="7"/>
        <v>3630690</v>
      </c>
    </row>
    <row r="75" spans="1:7" s="18" customFormat="1" ht="38.25">
      <c r="A75" s="33" t="s">
        <v>121</v>
      </c>
      <c r="B75" s="34" t="s">
        <v>70</v>
      </c>
      <c r="C75" s="34">
        <v>90</v>
      </c>
      <c r="D75" s="46">
        <v>33900</v>
      </c>
      <c r="E75" s="47">
        <f t="shared" si="6"/>
        <v>6441</v>
      </c>
      <c r="F75" s="47">
        <f t="shared" si="5"/>
        <v>40341</v>
      </c>
      <c r="G75" s="47">
        <f t="shared" si="7"/>
        <v>3630690</v>
      </c>
    </row>
    <row r="76" spans="1:7" s="18" customFormat="1" ht="38.25">
      <c r="A76" s="33" t="s">
        <v>122</v>
      </c>
      <c r="B76" s="34" t="s">
        <v>70</v>
      </c>
      <c r="C76" s="34">
        <v>18</v>
      </c>
      <c r="D76" s="46">
        <v>33900</v>
      </c>
      <c r="E76" s="47">
        <f t="shared" si="6"/>
        <v>6441</v>
      </c>
      <c r="F76" s="47">
        <f t="shared" si="5"/>
        <v>40341</v>
      </c>
      <c r="G76" s="47">
        <f t="shared" si="7"/>
        <v>726138</v>
      </c>
    </row>
    <row r="77" spans="1:7" s="18" customFormat="1" ht="63.75">
      <c r="A77" s="33" t="s">
        <v>123</v>
      </c>
      <c r="B77" s="34" t="s">
        <v>70</v>
      </c>
      <c r="C77" s="34">
        <v>135</v>
      </c>
      <c r="D77" s="46">
        <v>2800</v>
      </c>
      <c r="E77" s="47">
        <f t="shared" si="6"/>
        <v>532</v>
      </c>
      <c r="F77" s="47">
        <f t="shared" si="5"/>
        <v>3332</v>
      </c>
      <c r="G77" s="47">
        <f t="shared" si="7"/>
        <v>449820</v>
      </c>
    </row>
    <row r="78" spans="1:7" s="18" customFormat="1" ht="38.25">
      <c r="A78" s="33" t="s">
        <v>124</v>
      </c>
      <c r="B78" s="34" t="s">
        <v>125</v>
      </c>
      <c r="C78" s="34">
        <v>270</v>
      </c>
      <c r="D78" s="46">
        <v>2300</v>
      </c>
      <c r="E78" s="47">
        <f t="shared" si="6"/>
        <v>437</v>
      </c>
      <c r="F78" s="47">
        <f t="shared" si="5"/>
        <v>2737</v>
      </c>
      <c r="G78" s="47">
        <f t="shared" si="7"/>
        <v>738990</v>
      </c>
    </row>
    <row r="79" spans="1:7" s="18" customFormat="1" ht="38.25">
      <c r="A79" s="33" t="s">
        <v>126</v>
      </c>
      <c r="B79" s="34" t="s">
        <v>125</v>
      </c>
      <c r="C79" s="34">
        <v>1800</v>
      </c>
      <c r="D79" s="46">
        <v>14500</v>
      </c>
      <c r="E79" s="47">
        <f t="shared" si="6"/>
        <v>2755</v>
      </c>
      <c r="F79" s="47">
        <f t="shared" si="5"/>
        <v>17255</v>
      </c>
      <c r="G79" s="47">
        <f t="shared" si="7"/>
        <v>31059000</v>
      </c>
    </row>
    <row r="80" spans="1:7" s="18" customFormat="1" ht="25.5">
      <c r="A80" s="33" t="s">
        <v>127</v>
      </c>
      <c r="B80" s="34" t="s">
        <v>56</v>
      </c>
      <c r="C80" s="34">
        <v>90</v>
      </c>
      <c r="D80" s="46">
        <v>7300</v>
      </c>
      <c r="E80" s="47">
        <f t="shared" si="6"/>
        <v>1387</v>
      </c>
      <c r="F80" s="47">
        <f t="shared" si="5"/>
        <v>8687</v>
      </c>
      <c r="G80" s="47">
        <f t="shared" si="7"/>
        <v>781830</v>
      </c>
    </row>
    <row r="81" spans="1:7" s="18" customFormat="1" ht="38.25">
      <c r="A81" s="33" t="s">
        <v>128</v>
      </c>
      <c r="B81" s="34" t="s">
        <v>129</v>
      </c>
      <c r="C81" s="34">
        <v>180</v>
      </c>
      <c r="D81" s="46">
        <v>7400</v>
      </c>
      <c r="E81" s="47">
        <f t="shared" si="6"/>
        <v>1406</v>
      </c>
      <c r="F81" s="47">
        <f t="shared" si="5"/>
        <v>8806</v>
      </c>
      <c r="G81" s="47">
        <f t="shared" si="7"/>
        <v>1585080</v>
      </c>
    </row>
    <row r="82" spans="1:7" s="18" customFormat="1" ht="102">
      <c r="A82" s="33" t="s">
        <v>130</v>
      </c>
      <c r="B82" s="34" t="s">
        <v>56</v>
      </c>
      <c r="C82" s="34">
        <v>18</v>
      </c>
      <c r="D82" s="46">
        <v>1029400</v>
      </c>
      <c r="E82" s="47">
        <f t="shared" si="6"/>
        <v>195586</v>
      </c>
      <c r="F82" s="47">
        <f t="shared" si="5"/>
        <v>1224986</v>
      </c>
      <c r="G82" s="47">
        <f t="shared" si="7"/>
        <v>22049748</v>
      </c>
    </row>
    <row r="83" spans="1:7" s="18" customFormat="1" ht="38.25">
      <c r="A83" s="33" t="s">
        <v>131</v>
      </c>
      <c r="B83" s="34" t="s">
        <v>56</v>
      </c>
      <c r="C83" s="34">
        <v>90</v>
      </c>
      <c r="D83" s="46">
        <v>3900</v>
      </c>
      <c r="E83" s="47">
        <f t="shared" si="6"/>
        <v>741</v>
      </c>
      <c r="F83" s="47">
        <f t="shared" si="5"/>
        <v>4641</v>
      </c>
      <c r="G83" s="47">
        <f t="shared" si="7"/>
        <v>417690</v>
      </c>
    </row>
    <row r="84" spans="1:7" s="18" customFormat="1" ht="38.25">
      <c r="A84" s="33" t="s">
        <v>132</v>
      </c>
      <c r="B84" s="34" t="s">
        <v>66</v>
      </c>
      <c r="C84" s="34">
        <v>90</v>
      </c>
      <c r="D84" s="46">
        <v>19400</v>
      </c>
      <c r="E84" s="47">
        <f t="shared" si="6"/>
        <v>3686</v>
      </c>
      <c r="F84" s="47">
        <f t="shared" si="5"/>
        <v>23086</v>
      </c>
      <c r="G84" s="47">
        <f t="shared" si="7"/>
        <v>2077740</v>
      </c>
    </row>
    <row r="85" spans="1:7" s="18" customFormat="1" ht="89.25">
      <c r="A85" s="33" t="s">
        <v>133</v>
      </c>
      <c r="B85" s="34" t="s">
        <v>66</v>
      </c>
      <c r="C85" s="34">
        <v>18</v>
      </c>
      <c r="D85" s="46">
        <v>0</v>
      </c>
      <c r="E85" s="47">
        <f t="shared" si="6"/>
        <v>0</v>
      </c>
      <c r="F85" s="47">
        <f t="shared" si="5"/>
        <v>0</v>
      </c>
      <c r="G85" s="47">
        <f t="shared" si="7"/>
        <v>0</v>
      </c>
    </row>
    <row r="86" spans="1:7" s="18" customFormat="1" ht="76.5">
      <c r="A86" s="33" t="s">
        <v>134</v>
      </c>
      <c r="B86" s="34" t="s">
        <v>56</v>
      </c>
      <c r="C86" s="34">
        <v>45</v>
      </c>
      <c r="D86" s="46">
        <v>88200</v>
      </c>
      <c r="E86" s="47">
        <f t="shared" si="6"/>
        <v>16758</v>
      </c>
      <c r="F86" s="47">
        <f t="shared" si="5"/>
        <v>104958</v>
      </c>
      <c r="G86" s="47">
        <f t="shared" si="7"/>
        <v>4723110</v>
      </c>
    </row>
    <row r="87" spans="1:7" s="18" customFormat="1" ht="51">
      <c r="A87" s="33" t="s">
        <v>135</v>
      </c>
      <c r="B87" s="34" t="s">
        <v>70</v>
      </c>
      <c r="C87" s="34">
        <v>90</v>
      </c>
      <c r="D87" s="46">
        <v>10500</v>
      </c>
      <c r="E87" s="47">
        <f t="shared" si="6"/>
        <v>1995</v>
      </c>
      <c r="F87" s="47">
        <f t="shared" si="5"/>
        <v>12495</v>
      </c>
      <c r="G87" s="47">
        <f t="shared" si="7"/>
        <v>1124550</v>
      </c>
    </row>
    <row r="88" spans="1:7" s="18" customFormat="1" ht="38.25">
      <c r="A88" s="33" t="s">
        <v>136</v>
      </c>
      <c r="B88" s="34" t="s">
        <v>56</v>
      </c>
      <c r="C88" s="34">
        <v>225</v>
      </c>
      <c r="D88" s="46">
        <v>8700</v>
      </c>
      <c r="E88" s="47">
        <f t="shared" si="6"/>
        <v>1653</v>
      </c>
      <c r="F88" s="47">
        <f t="shared" si="5"/>
        <v>10353</v>
      </c>
      <c r="G88" s="47">
        <f t="shared" si="7"/>
        <v>2329425</v>
      </c>
    </row>
    <row r="89" spans="1:7" s="18" customFormat="1" ht="38.25">
      <c r="A89" s="33" t="s">
        <v>137</v>
      </c>
      <c r="B89" s="34" t="s">
        <v>56</v>
      </c>
      <c r="C89" s="34">
        <v>90</v>
      </c>
      <c r="D89" s="46">
        <v>8700</v>
      </c>
      <c r="E89" s="47">
        <f t="shared" si="6"/>
        <v>1653</v>
      </c>
      <c r="F89" s="47">
        <f t="shared" si="5"/>
        <v>10353</v>
      </c>
      <c r="G89" s="47">
        <f t="shared" si="7"/>
        <v>931770</v>
      </c>
    </row>
    <row r="90" spans="1:7" s="18" customFormat="1" ht="38.25">
      <c r="A90" s="33" t="s">
        <v>138</v>
      </c>
      <c r="B90" s="34" t="s">
        <v>66</v>
      </c>
      <c r="C90" s="34">
        <v>9</v>
      </c>
      <c r="D90" s="46">
        <v>45500</v>
      </c>
      <c r="E90" s="47">
        <f t="shared" si="6"/>
        <v>8645</v>
      </c>
      <c r="F90" s="47">
        <f t="shared" si="5"/>
        <v>54145</v>
      </c>
      <c r="G90" s="47">
        <f t="shared" si="7"/>
        <v>487305</v>
      </c>
    </row>
    <row r="91" spans="1:7" s="18" customFormat="1" ht="38.25">
      <c r="A91" s="33" t="s">
        <v>139</v>
      </c>
      <c r="B91" s="34" t="s">
        <v>140</v>
      </c>
      <c r="C91" s="34">
        <v>1800</v>
      </c>
      <c r="D91" s="46">
        <v>9300</v>
      </c>
      <c r="E91" s="47">
        <f t="shared" ref="E91:E92" si="8">+D91*19%</f>
        <v>1767</v>
      </c>
      <c r="F91" s="47">
        <f t="shared" ref="F91:F92" si="9">+E91+D91</f>
        <v>11067</v>
      </c>
      <c r="G91" s="47">
        <f t="shared" si="7"/>
        <v>19920600</v>
      </c>
    </row>
    <row r="92" spans="1:7" s="18" customFormat="1" ht="39" thickBot="1">
      <c r="A92" s="41" t="s">
        <v>141</v>
      </c>
      <c r="B92" s="42" t="s">
        <v>140</v>
      </c>
      <c r="C92" s="42">
        <v>90</v>
      </c>
      <c r="D92" s="49">
        <v>13900</v>
      </c>
      <c r="E92" s="50">
        <f t="shared" si="8"/>
        <v>2641</v>
      </c>
      <c r="F92" s="50">
        <f t="shared" si="9"/>
        <v>16541</v>
      </c>
      <c r="G92" s="47">
        <f t="shared" ref="G92" si="10">+C92*F92</f>
        <v>1488690</v>
      </c>
    </row>
    <row r="93" spans="1:7" ht="20.100000000000001" customHeight="1" thickTop="1">
      <c r="A93" s="20" t="s">
        <v>142</v>
      </c>
      <c r="B93" s="21" t="s">
        <v>40</v>
      </c>
      <c r="C93" s="28">
        <f>SUM(C12:C92)</f>
        <v>25128</v>
      </c>
      <c r="D93" s="48">
        <f>SUM(D12:D92)</f>
        <v>2583900</v>
      </c>
      <c r="E93" s="48">
        <f>SUM(E27:E92)</f>
        <v>360867</v>
      </c>
      <c r="F93" s="48">
        <f t="shared" ref="F93:G93" si="11">SUM(F27:F92)</f>
        <v>2260167</v>
      </c>
      <c r="G93" s="48">
        <f t="shared" si="11"/>
        <v>179028360</v>
      </c>
    </row>
    <row r="94" spans="1:7" ht="20.100000000000001" customHeight="1">
      <c r="A94" s="24" t="s">
        <v>41</v>
      </c>
      <c r="B94" s="119" t="s">
        <v>143</v>
      </c>
      <c r="C94" s="121"/>
      <c r="D94" s="123"/>
      <c r="E94" s="26"/>
      <c r="F94" s="123"/>
      <c r="G94" s="124">
        <f>SUM(G93:G93)</f>
        <v>179028360</v>
      </c>
    </row>
    <row r="95" spans="1:7" ht="25.5">
      <c r="A95" s="25" t="s">
        <v>42</v>
      </c>
      <c r="B95" s="120"/>
      <c r="C95" s="122"/>
      <c r="D95" s="122"/>
      <c r="E95" s="27"/>
      <c r="F95" s="122"/>
      <c r="G95" s="124"/>
    </row>
  </sheetData>
  <mergeCells count="16">
    <mergeCell ref="A5:B5"/>
    <mergeCell ref="C5:G5"/>
    <mergeCell ref="A2:A4"/>
    <mergeCell ref="B2:E4"/>
    <mergeCell ref="F2:G2"/>
    <mergeCell ref="F3:G3"/>
    <mergeCell ref="F4:G4"/>
    <mergeCell ref="A6:G6"/>
    <mergeCell ref="B7:G7"/>
    <mergeCell ref="B8:G8"/>
    <mergeCell ref="A9:G9"/>
    <mergeCell ref="B94:B95"/>
    <mergeCell ref="C94:C95"/>
    <mergeCell ref="D94:D95"/>
    <mergeCell ref="F94:F95"/>
    <mergeCell ref="G94:G95"/>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7"/>
  <sheetViews>
    <sheetView view="pageBreakPreview" zoomScaleNormal="118" zoomScaleSheetLayoutView="100" workbookViewId="0">
      <pane ySplit="6" topLeftCell="A25" activePane="bottomLeft" state="frozen"/>
      <selection pane="bottomLeft" activeCell="G12" sqref="G12"/>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05"/>
      <c r="B2" s="98" t="s">
        <v>0</v>
      </c>
      <c r="C2" s="99"/>
      <c r="D2" s="99"/>
      <c r="E2" s="100"/>
      <c r="F2" s="72" t="s">
        <v>1</v>
      </c>
      <c r="G2" s="73"/>
    </row>
    <row r="3" spans="1:16" ht="15" customHeight="1">
      <c r="A3" s="106"/>
      <c r="B3" s="101"/>
      <c r="C3" s="102"/>
      <c r="D3" s="102"/>
      <c r="E3" s="103"/>
      <c r="F3" s="74" t="s">
        <v>2</v>
      </c>
      <c r="G3" s="75"/>
    </row>
    <row r="4" spans="1:16" ht="15" customHeight="1" thickBot="1">
      <c r="A4" s="106"/>
      <c r="B4" s="101"/>
      <c r="C4" s="102"/>
      <c r="D4" s="102"/>
      <c r="E4" s="104"/>
      <c r="F4" s="107"/>
      <c r="G4" s="108"/>
    </row>
    <row r="5" spans="1:16" ht="25.5" customHeight="1" thickBot="1">
      <c r="A5" s="93" t="s">
        <v>16</v>
      </c>
      <c r="B5" s="94"/>
      <c r="C5" s="95" t="s">
        <v>17</v>
      </c>
      <c r="D5" s="96"/>
      <c r="E5" s="96"/>
      <c r="F5" s="96"/>
      <c r="G5" s="97"/>
      <c r="H5" s="19"/>
      <c r="I5" s="19"/>
      <c r="J5" s="19"/>
      <c r="K5" s="19"/>
      <c r="L5" s="19"/>
      <c r="M5" s="19"/>
      <c r="N5" s="19"/>
      <c r="O5" s="19"/>
      <c r="P5" s="19"/>
    </row>
    <row r="6" spans="1:16" ht="30" customHeight="1" thickBot="1">
      <c r="A6" s="109" t="s">
        <v>5</v>
      </c>
      <c r="B6" s="110"/>
      <c r="C6" s="110"/>
      <c r="D6" s="110"/>
      <c r="E6" s="110"/>
      <c r="F6" s="110"/>
      <c r="G6" s="111"/>
    </row>
    <row r="7" spans="1:16" s="18" customFormat="1" ht="39.75" customHeight="1">
      <c r="A7" s="30" t="s">
        <v>6</v>
      </c>
      <c r="B7" s="114" t="s">
        <v>7</v>
      </c>
      <c r="C7" s="115"/>
      <c r="D7" s="115"/>
      <c r="E7" s="115"/>
      <c r="F7" s="115"/>
      <c r="G7" s="115"/>
    </row>
    <row r="8" spans="1:16" s="18" customFormat="1" ht="37.5" customHeight="1">
      <c r="A8" s="31" t="s">
        <v>18</v>
      </c>
      <c r="B8" s="112" t="s">
        <v>9</v>
      </c>
      <c r="C8" s="112"/>
      <c r="D8" s="112"/>
      <c r="E8" s="112"/>
      <c r="F8" s="112"/>
      <c r="G8" s="113"/>
    </row>
    <row r="9" spans="1:16" s="18" customFormat="1" ht="25.5">
      <c r="A9" s="116" t="s">
        <v>144</v>
      </c>
      <c r="B9" s="117"/>
      <c r="C9" s="117"/>
      <c r="D9" s="117"/>
      <c r="E9" s="117"/>
      <c r="F9" s="117"/>
      <c r="G9" s="118"/>
    </row>
    <row r="10" spans="1:16" s="18" customFormat="1" ht="38.25">
      <c r="A10" s="37" t="s">
        <v>22</v>
      </c>
      <c r="B10" s="38" t="s">
        <v>23</v>
      </c>
      <c r="C10" s="38" t="s">
        <v>24</v>
      </c>
      <c r="D10" s="38" t="s">
        <v>46</v>
      </c>
      <c r="E10" s="38" t="s">
        <v>26</v>
      </c>
      <c r="F10" s="38" t="s">
        <v>27</v>
      </c>
      <c r="G10" s="38" t="s">
        <v>28</v>
      </c>
    </row>
    <row r="11" spans="1:16" s="18" customFormat="1" ht="38.25">
      <c r="A11" s="33" t="s">
        <v>145</v>
      </c>
      <c r="B11" s="34" t="s">
        <v>30</v>
      </c>
      <c r="C11" s="34">
        <v>27</v>
      </c>
      <c r="D11" s="46">
        <v>9100</v>
      </c>
      <c r="E11" s="47">
        <f>+D11*19%</f>
        <v>1729</v>
      </c>
      <c r="F11" s="47">
        <f>+E11+D11</f>
        <v>10829</v>
      </c>
      <c r="G11" s="47">
        <f>+C11*F11</f>
        <v>292383</v>
      </c>
    </row>
    <row r="12" spans="1:16" s="18" customFormat="1" ht="25.5">
      <c r="A12" s="33" t="s">
        <v>146</v>
      </c>
      <c r="B12" s="34" t="s">
        <v>30</v>
      </c>
      <c r="C12" s="34">
        <v>3</v>
      </c>
      <c r="D12" s="46">
        <v>7800</v>
      </c>
      <c r="E12" s="47">
        <f t="shared" ref="E12:E24" si="0">+D12*19%</f>
        <v>1482</v>
      </c>
      <c r="F12" s="47">
        <f t="shared" ref="F12:F24" si="1">+E12+D12</f>
        <v>9282</v>
      </c>
      <c r="G12" s="47">
        <f t="shared" ref="G12:G24" si="2">+C12*F12</f>
        <v>27846</v>
      </c>
    </row>
    <row r="13" spans="1:16" s="18" customFormat="1" ht="51">
      <c r="A13" s="33" t="s">
        <v>147</v>
      </c>
      <c r="B13" s="34" t="s">
        <v>30</v>
      </c>
      <c r="C13" s="34">
        <v>4</v>
      </c>
      <c r="D13" s="46">
        <v>27300</v>
      </c>
      <c r="E13" s="47">
        <f t="shared" si="0"/>
        <v>5187</v>
      </c>
      <c r="F13" s="47">
        <f t="shared" si="1"/>
        <v>32487</v>
      </c>
      <c r="G13" s="47">
        <f t="shared" si="2"/>
        <v>129948</v>
      </c>
    </row>
    <row r="14" spans="1:16" s="18" customFormat="1" ht="89.25">
      <c r="A14" s="33" t="s">
        <v>148</v>
      </c>
      <c r="B14" s="34" t="s">
        <v>30</v>
      </c>
      <c r="C14" s="34">
        <v>8</v>
      </c>
      <c r="D14" s="46">
        <v>1800</v>
      </c>
      <c r="E14" s="47">
        <f t="shared" si="0"/>
        <v>342</v>
      </c>
      <c r="F14" s="47">
        <f t="shared" si="1"/>
        <v>2142</v>
      </c>
      <c r="G14" s="47">
        <f t="shared" si="2"/>
        <v>17136</v>
      </c>
    </row>
    <row r="15" spans="1:16" s="18" customFormat="1" ht="89.25">
      <c r="A15" s="33" t="s">
        <v>149</v>
      </c>
      <c r="B15" s="34" t="s">
        <v>30</v>
      </c>
      <c r="C15" s="34">
        <v>49</v>
      </c>
      <c r="D15" s="46">
        <v>1900</v>
      </c>
      <c r="E15" s="47">
        <f t="shared" si="0"/>
        <v>361</v>
      </c>
      <c r="F15" s="47">
        <f t="shared" si="1"/>
        <v>2261</v>
      </c>
      <c r="G15" s="47">
        <f t="shared" si="2"/>
        <v>110789</v>
      </c>
    </row>
    <row r="16" spans="1:16" s="18" customFormat="1" ht="89.25">
      <c r="A16" s="33" t="s">
        <v>150</v>
      </c>
      <c r="B16" s="34" t="s">
        <v>30</v>
      </c>
      <c r="C16" s="34">
        <v>44</v>
      </c>
      <c r="D16" s="46">
        <v>4900</v>
      </c>
      <c r="E16" s="47">
        <f t="shared" si="0"/>
        <v>931</v>
      </c>
      <c r="F16" s="47">
        <f t="shared" si="1"/>
        <v>5831</v>
      </c>
      <c r="G16" s="47">
        <f t="shared" si="2"/>
        <v>256564</v>
      </c>
    </row>
    <row r="17" spans="1:7" s="18" customFormat="1" ht="89.25">
      <c r="A17" s="33" t="s">
        <v>151</v>
      </c>
      <c r="B17" s="34" t="s">
        <v>30</v>
      </c>
      <c r="C17" s="34">
        <v>40</v>
      </c>
      <c r="D17" s="46">
        <v>4500</v>
      </c>
      <c r="E17" s="47">
        <f t="shared" si="0"/>
        <v>855</v>
      </c>
      <c r="F17" s="47">
        <f t="shared" si="1"/>
        <v>5355</v>
      </c>
      <c r="G17" s="47">
        <f t="shared" si="2"/>
        <v>214200</v>
      </c>
    </row>
    <row r="18" spans="1:7" s="18" customFormat="1" ht="102">
      <c r="A18" s="33" t="s">
        <v>152</v>
      </c>
      <c r="B18" s="34" t="s">
        <v>30</v>
      </c>
      <c r="C18" s="34">
        <v>15</v>
      </c>
      <c r="D18" s="46">
        <v>21800</v>
      </c>
      <c r="E18" s="47">
        <f t="shared" si="0"/>
        <v>4142</v>
      </c>
      <c r="F18" s="47">
        <f t="shared" si="1"/>
        <v>25942</v>
      </c>
      <c r="G18" s="47">
        <f t="shared" si="2"/>
        <v>389130</v>
      </c>
    </row>
    <row r="19" spans="1:7" s="18" customFormat="1" ht="63.75">
      <c r="A19" s="33" t="s">
        <v>153</v>
      </c>
      <c r="B19" s="34" t="s">
        <v>30</v>
      </c>
      <c r="C19" s="34">
        <v>10</v>
      </c>
      <c r="D19" s="46">
        <v>90200</v>
      </c>
      <c r="E19" s="47">
        <f t="shared" si="0"/>
        <v>17138</v>
      </c>
      <c r="F19" s="47">
        <f t="shared" si="1"/>
        <v>107338</v>
      </c>
      <c r="G19" s="47">
        <f t="shared" si="2"/>
        <v>1073380</v>
      </c>
    </row>
    <row r="20" spans="1:7" s="18" customFormat="1" ht="51">
      <c r="A20" s="33" t="s">
        <v>154</v>
      </c>
      <c r="B20" s="34" t="s">
        <v>30</v>
      </c>
      <c r="C20" s="34">
        <v>5</v>
      </c>
      <c r="D20" s="46">
        <v>7600</v>
      </c>
      <c r="E20" s="47">
        <f t="shared" si="0"/>
        <v>1444</v>
      </c>
      <c r="F20" s="47">
        <f t="shared" si="1"/>
        <v>9044</v>
      </c>
      <c r="G20" s="47">
        <f t="shared" si="2"/>
        <v>45220</v>
      </c>
    </row>
    <row r="21" spans="1:7" s="18" customFormat="1" ht="89.25">
      <c r="A21" s="33" t="s">
        <v>155</v>
      </c>
      <c r="B21" s="34" t="s">
        <v>30</v>
      </c>
      <c r="C21" s="34">
        <v>2</v>
      </c>
      <c r="D21" s="46">
        <v>62600</v>
      </c>
      <c r="E21" s="47">
        <f t="shared" si="0"/>
        <v>11894</v>
      </c>
      <c r="F21" s="47">
        <f t="shared" si="1"/>
        <v>74494</v>
      </c>
      <c r="G21" s="47">
        <f t="shared" si="2"/>
        <v>148988</v>
      </c>
    </row>
    <row r="22" spans="1:7" s="18" customFormat="1" ht="102">
      <c r="A22" s="33" t="s">
        <v>156</v>
      </c>
      <c r="B22" s="34" t="s">
        <v>30</v>
      </c>
      <c r="C22" s="34">
        <v>10</v>
      </c>
      <c r="D22" s="46">
        <v>65800</v>
      </c>
      <c r="E22" s="47">
        <f t="shared" si="0"/>
        <v>12502</v>
      </c>
      <c r="F22" s="47">
        <f t="shared" si="1"/>
        <v>78302</v>
      </c>
      <c r="G22" s="47">
        <f t="shared" si="2"/>
        <v>783020</v>
      </c>
    </row>
    <row r="23" spans="1:7" s="18" customFormat="1" ht="51">
      <c r="A23" s="33" t="s">
        <v>157</v>
      </c>
      <c r="B23" s="34" t="s">
        <v>30</v>
      </c>
      <c r="C23" s="34">
        <v>2</v>
      </c>
      <c r="D23" s="46">
        <v>48100</v>
      </c>
      <c r="E23" s="47">
        <f t="shared" si="0"/>
        <v>9139</v>
      </c>
      <c r="F23" s="47">
        <f t="shared" si="1"/>
        <v>57239</v>
      </c>
      <c r="G23" s="47">
        <f t="shared" si="2"/>
        <v>114478</v>
      </c>
    </row>
    <row r="24" spans="1:7" s="18" customFormat="1" ht="102">
      <c r="A24" s="33" t="s">
        <v>158</v>
      </c>
      <c r="B24" s="34" t="s">
        <v>30</v>
      </c>
      <c r="C24" s="34">
        <v>1</v>
      </c>
      <c r="D24" s="46">
        <v>117700</v>
      </c>
      <c r="E24" s="47">
        <f t="shared" si="0"/>
        <v>22363</v>
      </c>
      <c r="F24" s="47">
        <f t="shared" si="1"/>
        <v>140063</v>
      </c>
      <c r="G24" s="47">
        <f t="shared" si="2"/>
        <v>140063</v>
      </c>
    </row>
    <row r="25" spans="1:7" ht="20.100000000000001" customHeight="1">
      <c r="A25" s="22" t="s">
        <v>159</v>
      </c>
      <c r="B25" s="23" t="s">
        <v>40</v>
      </c>
      <c r="C25" s="29">
        <f>SUM(C11:C24)</f>
        <v>220</v>
      </c>
      <c r="D25" s="51">
        <f t="shared" ref="D25:G25" si="3">SUM(D11:D24)</f>
        <v>471100</v>
      </c>
      <c r="E25" s="51">
        <f t="shared" si="3"/>
        <v>89509</v>
      </c>
      <c r="F25" s="51">
        <f t="shared" si="3"/>
        <v>560609</v>
      </c>
      <c r="G25" s="51">
        <f t="shared" si="3"/>
        <v>3743145</v>
      </c>
    </row>
    <row r="26" spans="1:7" ht="20.100000000000001" customHeight="1">
      <c r="A26" s="24" t="s">
        <v>41</v>
      </c>
      <c r="B26" s="119" t="s">
        <v>143</v>
      </c>
      <c r="C26" s="121"/>
      <c r="D26" s="123">
        <f>SUM(D25:D25)</f>
        <v>471100</v>
      </c>
      <c r="E26" s="26"/>
      <c r="F26" s="123">
        <f>SUM(F25:F25)</f>
        <v>560609</v>
      </c>
      <c r="G26" s="124">
        <f>SUM(G25:G25)</f>
        <v>3743145</v>
      </c>
    </row>
    <row r="27" spans="1:7" ht="25.5">
      <c r="A27" s="25" t="s">
        <v>42</v>
      </c>
      <c r="B27" s="120"/>
      <c r="C27" s="122"/>
      <c r="D27" s="122"/>
      <c r="E27" s="27"/>
      <c r="F27" s="122"/>
      <c r="G27" s="124"/>
    </row>
  </sheetData>
  <mergeCells count="16">
    <mergeCell ref="A6:G6"/>
    <mergeCell ref="B7:G7"/>
    <mergeCell ref="B8:G8"/>
    <mergeCell ref="A9:G9"/>
    <mergeCell ref="A2:A4"/>
    <mergeCell ref="B2:E4"/>
    <mergeCell ref="F2:G2"/>
    <mergeCell ref="F3:G3"/>
    <mergeCell ref="F4:G4"/>
    <mergeCell ref="A5:B5"/>
    <mergeCell ref="C5:G5"/>
    <mergeCell ref="B26:B27"/>
    <mergeCell ref="C26:C27"/>
    <mergeCell ref="D26:D27"/>
    <mergeCell ref="F26:F27"/>
    <mergeCell ref="G26:G27"/>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20"/>
  <sheetViews>
    <sheetView view="pageBreakPreview" zoomScaleNormal="118" zoomScaleSheetLayoutView="100" workbookViewId="0">
      <pane ySplit="6" topLeftCell="A13" activePane="bottomLeft" state="frozen"/>
      <selection pane="bottomLeft" activeCell="B2" sqref="B2:E4"/>
    </sheetView>
  </sheetViews>
  <sheetFormatPr baseColWidth="10" defaultColWidth="11.42578125" defaultRowHeight="20.100000000000001" customHeight="1"/>
  <cols>
    <col min="1" max="1" width="70.5703125" style="16" customWidth="1"/>
    <col min="2" max="2" width="17.28515625" style="17" bestFit="1" customWidth="1"/>
    <col min="3" max="3" width="16.28515625" style="17" bestFit="1" customWidth="1"/>
    <col min="4" max="4" width="24.7109375" style="16" bestFit="1" customWidth="1"/>
    <col min="5" max="5" width="9.85546875" style="16" bestFit="1" customWidth="1"/>
    <col min="6" max="6" width="16.42578125" style="16" bestFit="1" customWidth="1"/>
    <col min="7" max="7" width="16.28515625" style="16" bestFit="1" customWidth="1"/>
    <col min="8" max="16384" width="11.42578125" style="16"/>
  </cols>
  <sheetData>
    <row r="1" spans="1:16" ht="13.5" thickBot="1"/>
    <row r="2" spans="1:16" ht="15" customHeight="1">
      <c r="A2" s="105"/>
      <c r="B2" s="98" t="s">
        <v>0</v>
      </c>
      <c r="C2" s="99"/>
      <c r="D2" s="99"/>
      <c r="E2" s="100"/>
      <c r="F2" s="72" t="s">
        <v>1</v>
      </c>
      <c r="G2" s="73"/>
    </row>
    <row r="3" spans="1:16" ht="15" customHeight="1">
      <c r="A3" s="106"/>
      <c r="B3" s="101"/>
      <c r="C3" s="102"/>
      <c r="D3" s="102"/>
      <c r="E3" s="103"/>
      <c r="F3" s="74" t="s">
        <v>2</v>
      </c>
      <c r="G3" s="75"/>
    </row>
    <row r="4" spans="1:16" ht="15" customHeight="1" thickBot="1">
      <c r="A4" s="106"/>
      <c r="B4" s="101"/>
      <c r="C4" s="102"/>
      <c r="D4" s="102"/>
      <c r="E4" s="104"/>
      <c r="F4" s="107"/>
      <c r="G4" s="108"/>
    </row>
    <row r="5" spans="1:16" ht="25.5" customHeight="1" thickBot="1">
      <c r="A5" s="93" t="s">
        <v>16</v>
      </c>
      <c r="B5" s="94"/>
      <c r="C5" s="95" t="s">
        <v>17</v>
      </c>
      <c r="D5" s="96"/>
      <c r="E5" s="96"/>
      <c r="F5" s="96"/>
      <c r="G5" s="97"/>
      <c r="H5" s="19"/>
      <c r="I5" s="19"/>
      <c r="J5" s="19"/>
      <c r="K5" s="19"/>
      <c r="L5" s="19"/>
      <c r="M5" s="19"/>
      <c r="N5" s="19"/>
      <c r="O5" s="19"/>
      <c r="P5" s="19"/>
    </row>
    <row r="6" spans="1:16" ht="30" customHeight="1" thickBot="1">
      <c r="A6" s="109" t="s">
        <v>5</v>
      </c>
      <c r="B6" s="110"/>
      <c r="C6" s="110"/>
      <c r="D6" s="110"/>
      <c r="E6" s="110"/>
      <c r="F6" s="110"/>
      <c r="G6" s="111"/>
    </row>
    <row r="7" spans="1:16" s="18" customFormat="1" ht="39.75" customHeight="1">
      <c r="A7" s="30" t="s">
        <v>6</v>
      </c>
      <c r="B7" s="114" t="s">
        <v>160</v>
      </c>
      <c r="C7" s="115"/>
      <c r="D7" s="115"/>
      <c r="E7" s="115"/>
      <c r="F7" s="115"/>
      <c r="G7" s="115"/>
    </row>
    <row r="8" spans="1:16" s="18" customFormat="1" ht="37.5" customHeight="1">
      <c r="A8" s="31" t="s">
        <v>18</v>
      </c>
      <c r="B8" s="112" t="s">
        <v>9</v>
      </c>
      <c r="C8" s="112"/>
      <c r="D8" s="112"/>
      <c r="E8" s="112"/>
      <c r="F8" s="112"/>
      <c r="G8" s="113"/>
    </row>
    <row r="9" spans="1:16" s="18" customFormat="1" ht="25.5">
      <c r="A9" s="116" t="s">
        <v>161</v>
      </c>
      <c r="B9" s="117"/>
      <c r="C9" s="117"/>
      <c r="D9" s="117"/>
      <c r="E9" s="117"/>
      <c r="F9" s="117"/>
      <c r="G9" s="118"/>
    </row>
    <row r="10" spans="1:16" s="45" customFormat="1" ht="15.75">
      <c r="A10" s="35" t="s">
        <v>162</v>
      </c>
      <c r="B10" s="36"/>
      <c r="C10" s="36"/>
      <c r="D10" s="36"/>
      <c r="E10" s="36"/>
      <c r="F10" s="36"/>
      <c r="G10" s="36"/>
    </row>
    <row r="11" spans="1:16" s="18" customFormat="1" ht="38.25">
      <c r="A11" s="37" t="s">
        <v>22</v>
      </c>
      <c r="B11" s="38" t="s">
        <v>23</v>
      </c>
      <c r="C11" s="38" t="s">
        <v>24</v>
      </c>
      <c r="D11" s="38" t="s">
        <v>46</v>
      </c>
      <c r="E11" s="38" t="s">
        <v>26</v>
      </c>
      <c r="F11" s="38" t="s">
        <v>27</v>
      </c>
      <c r="G11" s="38" t="s">
        <v>28</v>
      </c>
    </row>
    <row r="12" spans="1:16" s="18" customFormat="1" ht="25.5">
      <c r="A12" s="33" t="s">
        <v>163</v>
      </c>
      <c r="B12" s="34" t="s">
        <v>30</v>
      </c>
      <c r="C12" s="34">
        <v>2</v>
      </c>
      <c r="D12" s="46">
        <v>2000</v>
      </c>
      <c r="E12" s="47">
        <f>+D12*19%</f>
        <v>380</v>
      </c>
      <c r="F12" s="47">
        <f>+E12+D12</f>
        <v>2380</v>
      </c>
      <c r="G12" s="47">
        <f>+(F12*4000)*C12</f>
        <v>19040000</v>
      </c>
    </row>
    <row r="13" spans="1:16" s="18" customFormat="1" ht="25.5">
      <c r="A13" s="33" t="s">
        <v>164</v>
      </c>
      <c r="B13" s="34" t="s">
        <v>30</v>
      </c>
      <c r="C13" s="34">
        <v>2</v>
      </c>
      <c r="D13" s="46">
        <v>2000</v>
      </c>
      <c r="E13" s="47">
        <f t="shared" ref="E13:E15" si="0">+D13*19%</f>
        <v>380</v>
      </c>
      <c r="F13" s="47">
        <f t="shared" ref="F13:F15" si="1">+E13+D13</f>
        <v>2380</v>
      </c>
      <c r="G13" s="47">
        <f>+(F13*130)*C13</f>
        <v>618800</v>
      </c>
    </row>
    <row r="14" spans="1:16" s="18" customFormat="1" ht="25.5">
      <c r="A14" s="33" t="s">
        <v>165</v>
      </c>
      <c r="B14" s="34" t="s">
        <v>30</v>
      </c>
      <c r="C14" s="34">
        <v>2</v>
      </c>
      <c r="D14" s="46">
        <v>2000</v>
      </c>
      <c r="E14" s="47">
        <f t="shared" si="0"/>
        <v>380</v>
      </c>
      <c r="F14" s="47">
        <f t="shared" si="1"/>
        <v>2380</v>
      </c>
      <c r="G14" s="47">
        <f>+(F14*1478)*C14</f>
        <v>7035280</v>
      </c>
    </row>
    <row r="15" spans="1:16" s="18" customFormat="1" ht="38.25">
      <c r="A15" s="33" t="s">
        <v>166</v>
      </c>
      <c r="B15" s="34" t="s">
        <v>30</v>
      </c>
      <c r="C15" s="34">
        <v>2</v>
      </c>
      <c r="D15" s="46">
        <v>2000</v>
      </c>
      <c r="E15" s="47">
        <f t="shared" si="0"/>
        <v>380</v>
      </c>
      <c r="F15" s="47">
        <f t="shared" si="1"/>
        <v>2380</v>
      </c>
      <c r="G15" s="47">
        <f>+(F15*100)*C15</f>
        <v>476000</v>
      </c>
    </row>
    <row r="16" spans="1:16" s="45" customFormat="1" ht="15.75">
      <c r="A16" s="35" t="s">
        <v>162</v>
      </c>
      <c r="B16" s="36"/>
      <c r="C16" s="36"/>
      <c r="D16" s="36"/>
      <c r="E16" s="36"/>
      <c r="F16" s="36"/>
      <c r="G16" s="36"/>
    </row>
    <row r="17" spans="1:7" s="18" customFormat="1" ht="38.25">
      <c r="A17" s="37" t="s">
        <v>22</v>
      </c>
      <c r="B17" s="38" t="s">
        <v>23</v>
      </c>
      <c r="C17" s="38" t="s">
        <v>24</v>
      </c>
      <c r="D17" s="38" t="s">
        <v>46</v>
      </c>
      <c r="E17" s="38" t="s">
        <v>26</v>
      </c>
      <c r="F17" s="38" t="s">
        <v>27</v>
      </c>
      <c r="G17" s="38" t="s">
        <v>28</v>
      </c>
    </row>
    <row r="18" spans="1:7" s="18" customFormat="1" ht="25.5">
      <c r="A18" s="33" t="s">
        <v>167</v>
      </c>
      <c r="B18" s="34" t="s">
        <v>30</v>
      </c>
      <c r="C18" s="34">
        <v>2</v>
      </c>
      <c r="D18" s="46">
        <v>2000</v>
      </c>
      <c r="E18" s="47">
        <f>+D18*19%</f>
        <v>380</v>
      </c>
      <c r="F18" s="47">
        <f>+E18+D18</f>
        <v>2380</v>
      </c>
      <c r="G18" s="47">
        <f>+(F18*300)*C18</f>
        <v>1428000</v>
      </c>
    </row>
    <row r="19" spans="1:7" ht="20.100000000000001" customHeight="1">
      <c r="A19" s="24" t="s">
        <v>41</v>
      </c>
      <c r="B19" s="119" t="s">
        <v>143</v>
      </c>
      <c r="C19" s="121"/>
      <c r="D19" s="123">
        <f>+D12+D13+D14+D15+D18</f>
        <v>10000</v>
      </c>
      <c r="E19" s="26"/>
      <c r="F19" s="123">
        <f>+F12+F13+F15+F18</f>
        <v>9520</v>
      </c>
      <c r="G19" s="124">
        <f>+G12+G13+G14+G15+G18</f>
        <v>28598080</v>
      </c>
    </row>
    <row r="20" spans="1:7" ht="25.5">
      <c r="A20" s="25" t="s">
        <v>42</v>
      </c>
      <c r="B20" s="120"/>
      <c r="C20" s="122"/>
      <c r="D20" s="122"/>
      <c r="E20" s="27"/>
      <c r="F20" s="122"/>
      <c r="G20" s="124"/>
    </row>
  </sheetData>
  <mergeCells count="16">
    <mergeCell ref="A5:B5"/>
    <mergeCell ref="C5:G5"/>
    <mergeCell ref="A2:A4"/>
    <mergeCell ref="B2:E4"/>
    <mergeCell ref="F2:G2"/>
    <mergeCell ref="F3:G3"/>
    <mergeCell ref="F4:G4"/>
    <mergeCell ref="A6:G6"/>
    <mergeCell ref="B7:G7"/>
    <mergeCell ref="B8:G8"/>
    <mergeCell ref="A9:G9"/>
    <mergeCell ref="B19:B20"/>
    <mergeCell ref="C19:C20"/>
    <mergeCell ref="D19:D20"/>
    <mergeCell ref="F19:F20"/>
    <mergeCell ref="G19:G20"/>
  </mergeCells>
  <printOptions horizontalCentered="1" verticalCentered="1"/>
  <pageMargins left="0" right="0" top="0.19685039370078741" bottom="0.19685039370078741" header="0" footer="0"/>
  <pageSetup scale="53"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I10" sqref="I10"/>
    </sheetView>
  </sheetViews>
  <sheetFormatPr baseColWidth="10" defaultRowHeight="12.75"/>
  <cols>
    <col min="1" max="1" width="25.85546875" style="16" bestFit="1" customWidth="1"/>
    <col min="2" max="2" width="13.7109375" style="127" bestFit="1" customWidth="1"/>
    <col min="3" max="3" width="11.42578125" style="16"/>
    <col min="4" max="4" width="15.28515625" style="127" bestFit="1" customWidth="1"/>
    <col min="5" max="16384" width="11.42578125" style="16"/>
  </cols>
  <sheetData>
    <row r="1" spans="1:4">
      <c r="A1" s="16" t="s">
        <v>168</v>
      </c>
      <c r="B1" s="125" t="s">
        <v>28</v>
      </c>
      <c r="C1" s="126" t="s">
        <v>169</v>
      </c>
      <c r="D1" s="125" t="s">
        <v>143</v>
      </c>
    </row>
    <row r="2" spans="1:4">
      <c r="A2" s="16" t="s">
        <v>170</v>
      </c>
      <c r="B2" s="127">
        <f>+'1. Personal'!G28</f>
        <v>85777651.400000021</v>
      </c>
      <c r="C2" s="16">
        <v>8</v>
      </c>
      <c r="D2" s="127">
        <f>+B2*C2</f>
        <v>686221211.20000017</v>
      </c>
    </row>
    <row r="3" spans="1:4">
      <c r="A3" s="16" t="s">
        <v>171</v>
      </c>
    </row>
    <row r="4" spans="1:4">
      <c r="A4" s="16" t="s">
        <v>172</v>
      </c>
      <c r="B4" s="127">
        <f>+'2. Insumos (Aseo y Cafeteria)'!G93</f>
        <v>179028360</v>
      </c>
      <c r="C4" s="16">
        <v>1</v>
      </c>
      <c r="D4" s="127">
        <f t="shared" ref="D4:D7" si="0">+B4*C4</f>
        <v>179028360</v>
      </c>
    </row>
    <row r="5" spans="1:4">
      <c r="A5" s="16" t="s">
        <v>173</v>
      </c>
      <c r="B5" s="127">
        <f>+'2. Insumos (Aseo y Cafeteria)'!G23</f>
        <v>128684934</v>
      </c>
      <c r="C5" s="16">
        <v>1</v>
      </c>
      <c r="D5" s="127">
        <f t="shared" si="0"/>
        <v>128684934</v>
      </c>
    </row>
    <row r="6" spans="1:4">
      <c r="A6" s="16" t="s">
        <v>174</v>
      </c>
      <c r="B6" s="127">
        <f>+'3. Alquiler'!G25</f>
        <v>3743145</v>
      </c>
      <c r="C6" s="16">
        <v>8</v>
      </c>
      <c r="D6" s="127">
        <f t="shared" si="0"/>
        <v>29945160</v>
      </c>
    </row>
    <row r="7" spans="1:4">
      <c r="A7" s="16" t="s">
        <v>175</v>
      </c>
      <c r="B7" s="127">
        <f>+'4.Servicios Especiales'!G12+'4.Servicios Especiales'!G13+'4.Servicios Especiales'!G14+'4.Servicios Especiales'!G15+'4.Servicios Especiales'!G18</f>
        <v>28598080</v>
      </c>
      <c r="C7" s="16">
        <v>1</v>
      </c>
      <c r="D7" s="127">
        <f t="shared" si="0"/>
        <v>28598080</v>
      </c>
    </row>
    <row r="8" spans="1:4" s="128" customFormat="1">
      <c r="A8" s="128" t="s">
        <v>176</v>
      </c>
      <c r="B8" s="129">
        <f>SUM(B2:B7)</f>
        <v>425832170.40000004</v>
      </c>
      <c r="D8" s="129">
        <f>SUM(D2:D7)</f>
        <v>1052477745.2000002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Generalidades de la cotización</vt:lpstr>
      <vt:lpstr>1. Personal</vt:lpstr>
      <vt:lpstr>2. Insumos (Aseo y Cafeteria)</vt:lpstr>
      <vt:lpstr>3. Alquiler</vt:lpstr>
      <vt:lpstr>4.Servicios Especiales</vt:lpstr>
      <vt:lpstr>resumen cotizacion</vt:lpstr>
      <vt:lpstr>'1. Personal'!Área_de_impresión</vt:lpstr>
      <vt:lpstr>'2. Insumos (Aseo y Cafeteria)'!Área_de_impresión</vt:lpstr>
      <vt:lpstr>'3. Alquiler'!Área_de_impresión</vt:lpstr>
      <vt:lpstr>'4.Servicios Especiales'!Área_de_impresión</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ellanoss</dc:creator>
  <cp:keywords/>
  <dc:description/>
  <cp:lastModifiedBy>Braulio Andrés Marcelo Ramírez</cp:lastModifiedBy>
  <cp:revision/>
  <dcterms:created xsi:type="dcterms:W3CDTF">2012-03-05T20:09:33Z</dcterms:created>
  <dcterms:modified xsi:type="dcterms:W3CDTF">2023-03-01T12:36:46Z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