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czuluagapa_deaj_ramajudicial_gov_co/Documents/Procesos_2025/MinimaCuantia/Electrodomesticos3/03PublicacionOrdenesdeCompra/"/>
    </mc:Choice>
  </mc:AlternateContent>
  <xr:revisionPtr revIDLastSave="59" documentId="13_ncr:1_{AD64FB8F-55CE-4FB0-B615-4A262087D8CE}" xr6:coauthVersionLast="47" xr6:coauthVersionMax="47" xr10:uidLastSave="{8BFD1589-6BE8-4877-9064-5446E18F9778}"/>
  <bookViews>
    <workbookView xWindow="-120" yWindow="-120" windowWidth="29040" windowHeight="15720" activeTab="1" xr2:uid="{526D813F-D07B-4CEA-AF37-DE7E60BA11E5}"/>
  </bookViews>
  <sheets>
    <sheet name="E.M. " sheetId="1" r:id="rId1"/>
    <sheet name="Estudio de Mercado Final" sheetId="2" r:id="rId2"/>
    <sheet name="CENCOSUD" sheetId="3" r:id="rId3"/>
    <sheet name="VENEPLAS" sheetId="4" r:id="rId4"/>
  </sheets>
  <definedNames>
    <definedName name="_xlnm._FilterDatabase" localSheetId="0" hidden="1">'E.M. '!$A$5:$W$62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62" i="2"/>
  <c r="P15" i="1"/>
  <c r="S15" i="1"/>
  <c r="S7" i="1"/>
  <c r="Q7" i="1"/>
  <c r="P7" i="1"/>
  <c r="V54" i="2"/>
  <c r="X4" i="2"/>
  <c r="I4" i="2"/>
  <c r="H26" i="2"/>
  <c r="G26" i="3"/>
  <c r="K26" i="2"/>
  <c r="M26" i="2"/>
  <c r="K62" i="2"/>
  <c r="M62" i="2"/>
  <c r="O62" i="2"/>
  <c r="Q62" i="2"/>
  <c r="S62" i="2"/>
  <c r="G62" i="2"/>
  <c r="H35" i="4"/>
  <c r="G35" i="4"/>
  <c r="I4" i="3"/>
  <c r="H26" i="3"/>
  <c r="L26" i="2"/>
  <c r="N26" i="2"/>
  <c r="O26" i="2"/>
  <c r="P52" i="1"/>
  <c r="Q52" i="1" s="1"/>
  <c r="I24" i="3"/>
  <c r="I12" i="3"/>
  <c r="I26" i="3" s="1"/>
  <c r="I15" i="4"/>
  <c r="I10" i="4"/>
  <c r="I2" i="4"/>
  <c r="Z12" i="2"/>
  <c r="L37" i="2"/>
  <c r="T42" i="2"/>
  <c r="R42" i="2"/>
  <c r="P42" i="2"/>
  <c r="N42" i="2"/>
  <c r="L42" i="2"/>
  <c r="I42" i="2"/>
  <c r="T37" i="2"/>
  <c r="R37" i="2"/>
  <c r="P37" i="2"/>
  <c r="N37" i="2"/>
  <c r="I37" i="2"/>
  <c r="I51" i="2"/>
  <c r="L51" i="2"/>
  <c r="S23" i="1"/>
  <c r="V42" i="1"/>
  <c r="U42" i="1"/>
  <c r="T42" i="1"/>
  <c r="S42" i="1"/>
  <c r="M7" i="1"/>
  <c r="L52" i="1"/>
  <c r="L51" i="1"/>
  <c r="L42" i="1"/>
  <c r="L40" i="1"/>
  <c r="L35" i="1"/>
  <c r="L23" i="1"/>
  <c r="L15" i="1"/>
  <c r="L7" i="1"/>
  <c r="R24" i="2"/>
  <c r="T12" i="2"/>
  <c r="T26" i="2" s="1"/>
  <c r="P12" i="2"/>
  <c r="P26" i="2" s="1"/>
  <c r="R4" i="2"/>
  <c r="N52" i="2"/>
  <c r="L52" i="2"/>
  <c r="R52" i="2"/>
  <c r="T52" i="2"/>
  <c r="I12" i="2"/>
  <c r="R29" i="2"/>
  <c r="Q26" i="2"/>
  <c r="S26" i="2"/>
  <c r="I52" i="2"/>
  <c r="I29" i="2"/>
  <c r="I24" i="2"/>
  <c r="G26" i="2"/>
  <c r="H62" i="2"/>
  <c r="M52" i="1"/>
  <c r="M51" i="1"/>
  <c r="M42" i="1"/>
  <c r="M40" i="1"/>
  <c r="M35" i="1"/>
  <c r="M23" i="1"/>
  <c r="M15" i="1"/>
  <c r="P62" i="1" l="1"/>
  <c r="P62" i="2"/>
  <c r="Y9" i="2" s="1"/>
  <c r="L62" i="2"/>
  <c r="Y7" i="2" s="1"/>
  <c r="N62" i="2"/>
  <c r="Y8" i="2" s="1"/>
  <c r="R62" i="2"/>
  <c r="T62" i="2"/>
  <c r="Y11" i="2" s="1"/>
  <c r="I35" i="4"/>
  <c r="R26" i="2"/>
  <c r="X7" i="2"/>
  <c r="X8" i="2"/>
  <c r="X10" i="2"/>
  <c r="X9" i="2"/>
  <c r="X11" i="2"/>
  <c r="W3" i="2"/>
  <c r="I26" i="2"/>
  <c r="W2" i="2"/>
  <c r="N7" i="1"/>
  <c r="O7" i="1"/>
  <c r="U35" i="1"/>
  <c r="V7" i="1"/>
  <c r="V15" i="1"/>
  <c r="V23" i="1"/>
  <c r="V35" i="1"/>
  <c r="V40" i="1"/>
  <c r="V51" i="1"/>
  <c r="V52" i="1"/>
  <c r="U52" i="1"/>
  <c r="U51" i="1"/>
  <c r="U40" i="1"/>
  <c r="U23" i="1"/>
  <c r="U15" i="1"/>
  <c r="U7" i="1"/>
  <c r="T7" i="1"/>
  <c r="T15" i="1"/>
  <c r="T23" i="1"/>
  <c r="T35" i="1"/>
  <c r="T40" i="1"/>
  <c r="T51" i="1"/>
  <c r="T52" i="1"/>
  <c r="S35" i="1"/>
  <c r="S40" i="1"/>
  <c r="S51" i="1"/>
  <c r="S52" i="1"/>
  <c r="W4" i="2" l="1"/>
  <c r="Y10" i="2"/>
  <c r="X2" i="2"/>
  <c r="X3" i="2"/>
  <c r="X12" i="2"/>
  <c r="U62" i="1"/>
  <c r="S62" i="1"/>
  <c r="O23" i="1"/>
  <c r="T62" i="1"/>
  <c r="V62" i="1"/>
  <c r="O51" i="1"/>
  <c r="N52" i="1"/>
  <c r="N15" i="1"/>
  <c r="O40" i="1"/>
  <c r="N35" i="1"/>
  <c r="O42" i="1"/>
  <c r="N23" i="1"/>
  <c r="O35" i="1"/>
  <c r="N40" i="1"/>
  <c r="O15" i="1"/>
  <c r="N42" i="1"/>
  <c r="N51" i="1"/>
  <c r="O52" i="1"/>
  <c r="K62" i="1"/>
  <c r="J62" i="1"/>
  <c r="I62" i="1"/>
  <c r="H62" i="1"/>
  <c r="Y12" i="2" l="1"/>
  <c r="P35" i="1"/>
  <c r="Q35" i="1" s="1"/>
  <c r="P51" i="1"/>
  <c r="Q51" i="1" s="1"/>
  <c r="Q15" i="1"/>
  <c r="Q62" i="1" s="1"/>
  <c r="Y3" i="2" s="1"/>
  <c r="Y4" i="2" s="1"/>
  <c r="P23" i="1"/>
  <c r="Q23" i="1" s="1"/>
  <c r="P40" i="1"/>
  <c r="Q40" i="1" s="1"/>
  <c r="P42" i="1"/>
  <c r="Q42" i="1" s="1"/>
  <c r="F62" i="1"/>
  <c r="G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tc={0847F7FD-053E-44A6-BD74-7A19547A3F11}</author>
    <author>tc={CC0A9CD8-BCF3-4C70-BDD3-A1F0B29E971B}</author>
    <author>tc={1B2B3F8A-8A63-445E-9DE4-4F636139D6C2}</author>
    <author>tc={41B0AECA-D79B-41AC-B7A9-62235A3604F0}</author>
    <author>tc={CC44CCD3-2171-4A83-B6F3-778B53E425C7}</author>
    <author>tc={66CA7FC7-F990-4A80-B80E-CA793EEF3C96}</author>
    <author>tc={4B91E8E5-9C92-478C-8A60-928DF948F0A9}</author>
  </authors>
  <commentList>
    <comment ref="J35" authorId="0" shapeId="0" xr:uid="{0847F7FD-053E-44A6-BD74-7A19547A3F1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1400W 34 lt</t>
      </text>
    </comment>
    <comment ref="K35" authorId="1" shapeId="0" xr:uid="{CC0A9CD8-BCF3-4C70-BDD3-A1F0B29E971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40 LT </t>
      </text>
    </comment>
    <comment ref="J40" authorId="2" shapeId="0" xr:uid="{1B2B3F8A-8A63-445E-9DE4-4F636139D6C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122LT</t>
      </text>
    </comment>
    <comment ref="J42" authorId="3" shapeId="0" xr:uid="{41B0AECA-D79B-41AC-B7A9-62235A3604F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271 LT</t>
      </text>
    </comment>
    <comment ref="K42" authorId="4" shapeId="0" xr:uid="{CC44CCD3-2171-4A83-B6F3-778B53E425C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272 LT</t>
      </text>
    </comment>
    <comment ref="J51" authorId="5" shapeId="0" xr:uid="{66CA7FC7-F990-4A80-B80E-CA793EEF3C9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93 LT</t>
      </text>
    </comment>
    <comment ref="K51" authorId="6" shapeId="0" xr:uid="{4B91E8E5-9C92-478C-8A60-928DF948F0A9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121lt
Respuesta:
    93 LT</t>
      </text>
    </comment>
  </commentList>
</comments>
</file>

<file path=xl/sharedStrings.xml><?xml version="1.0" encoding="utf-8"?>
<sst xmlns="http://schemas.openxmlformats.org/spreadsheetml/2006/main" count="325" uniqueCount="129">
  <si>
    <t>FORMATO ESTUDIO DE MERCADO Objeto: Adquirir elementos de dotación de zonas de servicio con destino a la Rama Judicial - Nivel central.</t>
  </si>
  <si>
    <t>FORMATO ESTUDIO DE MERCADO</t>
  </si>
  <si>
    <t>COMPRA TVECO</t>
  </si>
  <si>
    <t xml:space="preserve">VALOR PRESUPUESTO OFICIAL MINIMA </t>
  </si>
  <si>
    <t>TOTALES</t>
  </si>
  <si>
    <t>ÍTEM</t>
  </si>
  <si>
    <t>ARTÌCULO</t>
  </si>
  <si>
    <t>ESPECIFICACIÒN TÈCNICA</t>
  </si>
  <si>
    <t>MEDIDA</t>
  </si>
  <si>
    <t>UNSPSC</t>
  </si>
  <si>
    <t>CANTIDAD</t>
  </si>
  <si>
    <t>EL DIAMANTE
Vr. U
SECOP II</t>
  </si>
  <si>
    <t>VENEPLAS
Vr. U
TVECO</t>
  </si>
  <si>
    <t>SHALOM
Vr. U
TVECO</t>
  </si>
  <si>
    <t>HAS LTDA
Vr. U
TVECO</t>
  </si>
  <si>
    <t>CENCOSUD
Vr. U
TVECO</t>
  </si>
  <si>
    <t>PROMEDIO</t>
  </si>
  <si>
    <t>DESVIACIÒN DE LA MUESTRA</t>
  </si>
  <si>
    <t>LIMITE SUPERIOR</t>
  </si>
  <si>
    <t>LIMITE INFERIOR</t>
  </si>
  <si>
    <t>PROMEDIO PODADO UNITARIO</t>
  </si>
  <si>
    <t>PROMEDIO PODADO TOTAL</t>
  </si>
  <si>
    <t>TOTAL VENEPLAS
TVECO</t>
  </si>
  <si>
    <t>TOTAL SHALOM
TVECO</t>
  </si>
  <si>
    <t>TOTAL HAS LTDA
TVECO</t>
  </si>
  <si>
    <t>TOTAL CENCOSUD
TVECO</t>
  </si>
  <si>
    <t>Cafetera de goteo 12 tazas</t>
  </si>
  <si>
    <t>Cafetera con sistema antigoteo</t>
  </si>
  <si>
    <t>Unidad</t>
  </si>
  <si>
    <t>Capacidad: para 12 tazas de 110 ml, mínimo</t>
  </si>
  <si>
    <t xml:space="preserve">Jarra: en acero inoxidable o en vidrio resistente a temperaturas altas. </t>
  </si>
  <si>
    <t>Incluye al menos:</t>
  </si>
  <si>
    <t>• Cuchara dosificadora para medida exacta</t>
  </si>
  <si>
    <t>• Filtro removible lavable</t>
  </si>
  <si>
    <t>• indicadores de niveles y sensor de temperatura</t>
  </si>
  <si>
    <t>Garantía del fabricante: 1 año</t>
  </si>
  <si>
    <t>Dispensador de agua carga inferior</t>
  </si>
  <si>
    <t>Dispensador de agua de piso con botellón oculto</t>
  </si>
  <si>
    <t>• Tres servicios: agua fría, agua caliente y temperatura ambiente. Una salida por cada servicio</t>
  </si>
  <si>
    <t>• Color: gris o negro</t>
  </si>
  <si>
    <t>• Dimensiones aproximadas: 100 cm alto x 30 cm de ancho</t>
  </si>
  <si>
    <t>• Peso aproximado: 15 kg</t>
  </si>
  <si>
    <t>• Capacidad del botellón: 5 galones aproximado.</t>
  </si>
  <si>
    <t>• Potencia: 510 W</t>
  </si>
  <si>
    <t>• Material: Polipropileno</t>
  </si>
  <si>
    <t>Dispensador de agua carga superior</t>
  </si>
  <si>
    <t>Dispensador de agua manual</t>
  </si>
  <si>
    <t>• Para usar con botellón de 5 galones en la parte superior</t>
  </si>
  <si>
    <t>• Incluye botellón</t>
  </si>
  <si>
    <t>• Válvulas: agua fría y agua caliente, de presión</t>
  </si>
  <si>
    <t>• Bandeja de recolección goteo</t>
  </si>
  <si>
    <t>• Luces LED indicadoras para agua fría y agua caliente.</t>
  </si>
  <si>
    <t>• Temperatura de enfriamiento ≤ 11 ° C</t>
  </si>
  <si>
    <t>• Temperatura de calentamiento ≥ 65 ° C</t>
  </si>
  <si>
    <t>• Estructura externa en plástico de alta resistencia</t>
  </si>
  <si>
    <t>• Ubicación: colocado directamente al piso con una altura ≥ 85 centímetros</t>
  </si>
  <si>
    <t>• Voltaje: 110 a 120 Voltios</t>
  </si>
  <si>
    <t>• Garantía: dos (2) años a partir de la fecha de recepción del equipo</t>
  </si>
  <si>
    <t>Horno microondas</t>
  </si>
  <si>
    <t>Horno microondas capacidad de 32 litros como mínimo, o su equivalencia en pies cúbicos</t>
  </si>
  <si>
    <t>Panel: digital, Botones Preprogramados, función de Inicio</t>
  </si>
  <si>
    <t>rápido, reloj</t>
  </si>
  <si>
    <t>Potencia: 1000 a 1600 Watts</t>
  </si>
  <si>
    <t>Nevera 120 Lt</t>
  </si>
  <si>
    <t>Nevera tipo minibar; capacidad de 120 litros como mínimo, o su equivalencia en pies cúbicos; color gris o negro.</t>
  </si>
  <si>
    <t>• Garantía de un (1) año.</t>
  </si>
  <si>
    <t>Nevera 270 Lt</t>
  </si>
  <si>
    <t>Nevera no frost</t>
  </si>
  <si>
    <t>Capacidad: 270 litros</t>
  </si>
  <si>
    <t>Congelador superior puerta independiente</t>
  </si>
  <si>
    <t>Bandejas en vidrio templado ajustables: 2</t>
  </si>
  <si>
    <t>Panel de control de temperatura interno</t>
  </si>
  <si>
    <t>Cajón para frutas y verduras: Sí</t>
  </si>
  <si>
    <t>Cajón con control de humedad: Sí</t>
  </si>
  <si>
    <t>Temperatura de congelamiento: 18 grados centígrados mínimo</t>
  </si>
  <si>
    <t>Garantía del fabricante: un (1) año</t>
  </si>
  <si>
    <t>Nevera 99 a 100 Lt</t>
  </si>
  <si>
    <t>Nevera tipo minibar; capacidad de 99 a 100 litros como mínimo, o su equivalencia en pies cúbicos; color gris</t>
  </si>
  <si>
    <t>Ventilador 3 en 1</t>
  </si>
  <si>
    <t>Ventilador (conocido como 3 en 1) para instalar en muros, en mesa o soportado en base de pie, oscilante, para uso en oficina, con rejilla de protección, con graduación de inclinación vertical, control remoto opcional.</t>
  </si>
  <si>
    <t>El producto debe indicar e incorporar algún sistema o tecnología que indique que trabaja de forma silenciosa (tipo Turbo Silence).</t>
  </si>
  <si>
    <t>Material de las aspas: plástico</t>
  </si>
  <si>
    <t>Cantidad de aspas: 6</t>
  </si>
  <si>
    <t>Velocidades: 3 mínimo</t>
  </si>
  <si>
    <t>Diámetro: 14 pulgadas</t>
  </si>
  <si>
    <t>Potencia: 60 Watts</t>
  </si>
  <si>
    <t>Color: blanco, negro o escala de grises</t>
  </si>
  <si>
    <t>Alimentación: eléctrica por cable</t>
  </si>
  <si>
    <t>VALOR TOTAL</t>
  </si>
  <si>
    <t>PROVEEDOR
 COMPRA EN TVECO</t>
  </si>
  <si>
    <t>DISTRIBUCIÒN PRESUPUESTAL</t>
  </si>
  <si>
    <t>OFERENTE</t>
  </si>
  <si>
    <t>CANTIDAD 
TOTAL</t>
  </si>
  <si>
    <r>
      <rPr>
        <b/>
        <sz val="8"/>
        <color theme="1"/>
        <rFont val="Times New Roman"/>
        <family val="1"/>
      </rPr>
      <t>Objeto:</t>
    </r>
    <r>
      <rPr>
        <sz val="8"/>
        <color theme="1"/>
        <rFont val="Times New Roman"/>
        <family val="1"/>
      </rPr>
      <t xml:space="preserve"> Adquirir elementos de dotación de zonas de servicio con destino a la Rama Judicial - Nivel central.</t>
    </r>
  </si>
  <si>
    <t>CENCOSUD</t>
  </si>
  <si>
    <t>CODIGO TVECO</t>
  </si>
  <si>
    <t>CANT.</t>
  </si>
  <si>
    <t>CENCOSUD
Vr. U</t>
  </si>
  <si>
    <t>CENCOSUD
Vr. Total</t>
  </si>
  <si>
    <t>27-01-01-900</t>
  </si>
  <si>
    <t>27-01-01-500</t>
  </si>
  <si>
    <t>27-01-01-400</t>
  </si>
  <si>
    <t>27-01-01-300</t>
  </si>
  <si>
    <t>27-01-01-200</t>
  </si>
  <si>
    <t>VENEPLAS</t>
  </si>
  <si>
    <t>PRESUPUESTO OFICIAL</t>
  </si>
  <si>
    <t>No.CDP</t>
  </si>
  <si>
    <t>CNT</t>
  </si>
  <si>
    <t>Vr Afectar</t>
  </si>
  <si>
    <t xml:space="preserve">CDP </t>
  </si>
  <si>
    <t>27-01-01-900 COMISIÓN NACIONAL DE DISCIPLINA JUDICIAL NIVEL CENTRAL</t>
  </si>
  <si>
    <t>27-01-01-500 CORTE CONSTITUCIONAL NIVEL CENTRAL</t>
  </si>
  <si>
    <t>27-01-01-400 CONSEJO DE ESTADO NIVEL CENTRAL</t>
  </si>
  <si>
    <t>27-01-01-300 CORTE SUPREMA DE JUSTICIA NIVEL CENTRAL</t>
  </si>
  <si>
    <t>27-01-01-200 CONSEJO SUPERIOR DE LA JUDICATURA NIVEL CENTRAL</t>
  </si>
  <si>
    <t>TOTAL</t>
  </si>
  <si>
    <r>
      <rPr>
        <b/>
        <sz val="8"/>
        <color rgb="FF000000"/>
        <rFont val="Times New Roman"/>
      </rPr>
      <t>Nota 1:</t>
    </r>
    <r>
      <rPr>
        <sz val="8"/>
        <color rgb="FF000000"/>
        <rFont val="Times New Roman"/>
      </rPr>
      <t xml:space="preserve"> El valor del presupuesto, al hacer la adquisición en la TVECO, evidencia un ahorro para la entidad de $ 31.554,717.</t>
    </r>
  </si>
  <si>
    <r>
      <rPr>
        <b/>
        <sz val="8"/>
        <color rgb="FF000000"/>
        <rFont val="Times New Roman"/>
      </rPr>
      <t>Nota 2:</t>
    </r>
    <r>
      <rPr>
        <sz val="8"/>
        <color rgb="FF000000"/>
        <rFont val="Times New Roman"/>
      </rPr>
      <t xml:space="preserve"> La experiencia de la entidad envidencia que realizar la adquisición fuera de la TVECO representa un riesgo de que el proceso se vaya desierto, como ha pasado en vigencias anteriores. </t>
    </r>
  </si>
  <si>
    <t>VENEPLAS
Vr. U</t>
  </si>
  <si>
    <t>VENEPLAS
Vr. Total</t>
  </si>
  <si>
    <t>DIS-PDAGCIF</t>
  </si>
  <si>
    <t>HRMC-EUV8</t>
  </si>
  <si>
    <t>NEV-270LTS7GJ</t>
  </si>
  <si>
    <t>NVR9948BD8</t>
  </si>
  <si>
    <t>VTL-D3E1D9NM</t>
  </si>
  <si>
    <t>PO</t>
  </si>
  <si>
    <t>AHO</t>
  </si>
  <si>
    <t>Según el estudio de mercado, los precios techos multiplicados por las cantidades requeridas, se estima un presupuesto de $ 126.432,139 Este valor esta por arriba del presupuesto establecido para la adquisición de los elementos directamente en la TVECO, el cual es por un total de $ 94,877,422  (puede ser consultado en la hoja "Estudio de Mercado Final".)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</si>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</sst>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9"/>
      <color theme="1"/>
      <name val="Arial"/>
      <family val="2"/>
    </font>
    <font>
      <b/>
      <sz val="8"/>
      <color rgb="FF000000"/>
      <name val="Times New Roman"/>
    </font>
    <font>
      <sz val="8"/>
      <color rgb="FF000000"/>
      <name val="Times New Roman"/>
    </font>
    <font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5" borderId="1" xfId="1" applyFont="1" applyFill="1" applyBorder="1" applyAlignment="1" applyProtection="1">
      <alignment horizontal="right" vertical="center" wrapText="1"/>
      <protection locked="0"/>
    </xf>
    <xf numFmtId="44" fontId="3" fillId="7" borderId="1" xfId="1" applyFont="1" applyFill="1" applyBorder="1" applyAlignment="1" applyProtection="1">
      <alignment horizontal="right" vertical="center" wrapText="1"/>
      <protection locked="0"/>
    </xf>
    <xf numFmtId="44" fontId="3" fillId="3" borderId="13" xfId="1" applyFont="1" applyFill="1" applyBorder="1" applyAlignment="1" applyProtection="1">
      <alignment horizontal="right" vertical="center" wrapText="1"/>
      <protection locked="0"/>
    </xf>
    <xf numFmtId="44" fontId="3" fillId="3" borderId="17" xfId="1" applyFont="1" applyFill="1" applyBorder="1" applyAlignment="1" applyProtection="1">
      <alignment horizontal="right" vertical="center" wrapText="1"/>
      <protection locked="0"/>
    </xf>
    <xf numFmtId="44" fontId="3" fillId="3" borderId="16" xfId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/>
    <xf numFmtId="44" fontId="7" fillId="3" borderId="0" xfId="1" applyFont="1" applyFill="1" applyAlignment="1">
      <alignment horizontal="right" vertical="center"/>
    </xf>
    <xf numFmtId="0" fontId="4" fillId="3" borderId="0" xfId="0" applyFont="1" applyFill="1"/>
    <xf numFmtId="44" fontId="4" fillId="5" borderId="9" xfId="0" applyNumberFormat="1" applyFont="1" applyFill="1" applyBorder="1"/>
    <xf numFmtId="44" fontId="3" fillId="3" borderId="18" xfId="1" applyFont="1" applyFill="1" applyBorder="1" applyAlignment="1" applyProtection="1">
      <alignment horizontal="right" vertical="center" wrapText="1"/>
      <protection locked="0"/>
    </xf>
    <xf numFmtId="44" fontId="4" fillId="8" borderId="1" xfId="0" applyNumberFormat="1" applyFont="1" applyFill="1" applyBorder="1"/>
    <xf numFmtId="44" fontId="7" fillId="3" borderId="0" xfId="0" applyNumberFormat="1" applyFont="1" applyFill="1"/>
    <xf numFmtId="44" fontId="3" fillId="7" borderId="15" xfId="1" applyFont="1" applyFill="1" applyBorder="1" applyAlignment="1" applyProtection="1">
      <alignment horizontal="right" vertical="center" wrapText="1"/>
      <protection locked="0"/>
    </xf>
    <xf numFmtId="44" fontId="4" fillId="6" borderId="19" xfId="0" applyNumberFormat="1" applyFont="1" applyFill="1" applyBorder="1"/>
    <xf numFmtId="0" fontId="7" fillId="9" borderId="0" xfId="0" applyFont="1" applyFill="1"/>
    <xf numFmtId="44" fontId="4" fillId="9" borderId="1" xfId="1" applyFont="1" applyFill="1" applyBorder="1" applyAlignment="1">
      <alignment horizontal="center" vertical="center"/>
    </xf>
    <xf numFmtId="44" fontId="7" fillId="9" borderId="1" xfId="1" applyFont="1" applyFill="1" applyBorder="1" applyAlignment="1">
      <alignment horizontal="right" vertical="center"/>
    </xf>
    <xf numFmtId="44" fontId="7" fillId="9" borderId="2" xfId="1" applyFont="1" applyFill="1" applyBorder="1" applyAlignment="1">
      <alignment horizontal="right" vertical="center"/>
    </xf>
    <xf numFmtId="44" fontId="7" fillId="9" borderId="12" xfId="1" applyFont="1" applyFill="1" applyBorder="1" applyAlignment="1">
      <alignment horizontal="right" vertical="center"/>
    </xf>
    <xf numFmtId="44" fontId="7" fillId="9" borderId="9" xfId="1" applyFont="1" applyFill="1" applyBorder="1" applyAlignment="1">
      <alignment horizontal="right" vertical="center"/>
    </xf>
    <xf numFmtId="44" fontId="3" fillId="9" borderId="2" xfId="1" applyFont="1" applyFill="1" applyBorder="1" applyAlignment="1" applyProtection="1">
      <alignment horizontal="right" vertical="center" wrapText="1"/>
      <protection locked="0"/>
    </xf>
    <xf numFmtId="44" fontId="3" fillId="9" borderId="12" xfId="1" applyFont="1" applyFill="1" applyBorder="1" applyAlignment="1" applyProtection="1">
      <alignment horizontal="right" vertical="center" wrapText="1"/>
      <protection locked="0"/>
    </xf>
    <xf numFmtId="44" fontId="3" fillId="9" borderId="9" xfId="1" applyFont="1" applyFill="1" applyBorder="1" applyAlignment="1" applyProtection="1">
      <alignment horizontal="right" vertical="center" wrapText="1"/>
      <protection locked="0"/>
    </xf>
    <xf numFmtId="44" fontId="3" fillId="9" borderId="1" xfId="1" applyFont="1" applyFill="1" applyBorder="1" applyAlignment="1" applyProtection="1">
      <alignment horizontal="right" vertical="center" wrapText="1"/>
      <protection locked="0"/>
    </xf>
    <xf numFmtId="44" fontId="5" fillId="9" borderId="2" xfId="1" applyFont="1" applyFill="1" applyBorder="1" applyAlignment="1" applyProtection="1">
      <alignment horizontal="right" vertical="center" wrapText="1"/>
      <protection locked="0"/>
    </xf>
    <xf numFmtId="44" fontId="5" fillId="9" borderId="12" xfId="1" applyFont="1" applyFill="1" applyBorder="1" applyAlignment="1" applyProtection="1">
      <alignment horizontal="right" vertical="center" wrapText="1"/>
      <protection locked="0"/>
    </xf>
    <xf numFmtId="44" fontId="5" fillId="9" borderId="9" xfId="1" applyFont="1" applyFill="1" applyBorder="1" applyAlignment="1" applyProtection="1">
      <alignment horizontal="right" vertical="center" wrapText="1"/>
      <protection locked="0"/>
    </xf>
    <xf numFmtId="44" fontId="4" fillId="9" borderId="9" xfId="0" applyNumberFormat="1" applyFont="1" applyFill="1" applyBorder="1"/>
    <xf numFmtId="44" fontId="4" fillId="7" borderId="9" xfId="0" applyNumberFormat="1" applyFont="1" applyFill="1" applyBorder="1"/>
    <xf numFmtId="44" fontId="3" fillId="7" borderId="19" xfId="1" applyFont="1" applyFill="1" applyBorder="1" applyAlignment="1" applyProtection="1">
      <alignment horizontal="right" vertical="center" wrapText="1"/>
      <protection locked="0"/>
    </xf>
    <xf numFmtId="44" fontId="4" fillId="3" borderId="9" xfId="0" applyNumberFormat="1" applyFont="1" applyFill="1" applyBorder="1"/>
    <xf numFmtId="44" fontId="3" fillId="10" borderId="1" xfId="1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/>
    <xf numFmtId="44" fontId="10" fillId="3" borderId="1" xfId="0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/>
    </xf>
    <xf numFmtId="44" fontId="9" fillId="11" borderId="1" xfId="0" applyNumberFormat="1" applyFont="1" applyFill="1" applyBorder="1"/>
    <xf numFmtId="0" fontId="11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44" fontId="9" fillId="12" borderId="1" xfId="0" applyNumberFormat="1" applyFont="1" applyFill="1" applyBorder="1"/>
    <xf numFmtId="0" fontId="11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44" fontId="10" fillId="12" borderId="1" xfId="0" applyNumberFormat="1" applyFont="1" applyFill="1" applyBorder="1" applyAlignment="1">
      <alignment horizontal="right" vertical="center"/>
    </xf>
    <xf numFmtId="44" fontId="12" fillId="12" borderId="1" xfId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11" borderId="2" xfId="2" applyNumberFormat="1" applyFont="1" applyFill="1" applyBorder="1" applyAlignment="1">
      <alignment horizontal="center" vertical="center"/>
    </xf>
    <xf numFmtId="0" fontId="10" fillId="11" borderId="12" xfId="2" applyNumberFormat="1" applyFont="1" applyFill="1" applyBorder="1" applyAlignment="1">
      <alignment horizontal="center" vertical="center"/>
    </xf>
    <xf numFmtId="0" fontId="10" fillId="11" borderId="9" xfId="2" applyNumberFormat="1" applyFont="1" applyFill="1" applyBorder="1" applyAlignment="1">
      <alignment horizontal="center" vertical="center"/>
    </xf>
    <xf numFmtId="0" fontId="9" fillId="11" borderId="1" xfId="2" applyNumberFormat="1" applyFont="1" applyFill="1" applyBorder="1" applyAlignment="1">
      <alignment horizontal="center" vertical="center"/>
    </xf>
    <xf numFmtId="0" fontId="10" fillId="12" borderId="1" xfId="2" applyNumberFormat="1" applyFont="1" applyFill="1" applyBorder="1" applyAlignment="1">
      <alignment horizontal="center" vertical="center"/>
    </xf>
    <xf numFmtId="0" fontId="10" fillId="12" borderId="2" xfId="2" applyNumberFormat="1" applyFont="1" applyFill="1" applyBorder="1" applyAlignment="1">
      <alignment horizontal="center" vertical="center"/>
    </xf>
    <xf numFmtId="0" fontId="10" fillId="12" borderId="12" xfId="2" applyNumberFormat="1" applyFont="1" applyFill="1" applyBorder="1" applyAlignment="1">
      <alignment horizontal="center" vertical="center"/>
    </xf>
    <xf numFmtId="0" fontId="10" fillId="12" borderId="9" xfId="2" applyNumberFormat="1" applyFont="1" applyFill="1" applyBorder="1" applyAlignment="1">
      <alignment horizontal="center" vertical="center"/>
    </xf>
    <xf numFmtId="0" fontId="9" fillId="12" borderId="1" xfId="2" applyNumberFormat="1" applyFont="1" applyFill="1" applyBorder="1" applyAlignment="1">
      <alignment horizontal="center" vertical="center"/>
    </xf>
    <xf numFmtId="44" fontId="10" fillId="11" borderId="1" xfId="1" applyFont="1" applyFill="1" applyBorder="1" applyAlignment="1">
      <alignment horizontal="center" vertical="center"/>
    </xf>
    <xf numFmtId="44" fontId="10" fillId="12" borderId="1" xfId="2" applyNumberFormat="1" applyFont="1" applyFill="1" applyBorder="1" applyAlignment="1">
      <alignment horizontal="center" vertical="center"/>
    </xf>
    <xf numFmtId="44" fontId="10" fillId="12" borderId="1" xfId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44" fontId="10" fillId="9" borderId="2" xfId="0" applyNumberFormat="1" applyFont="1" applyFill="1" applyBorder="1" applyAlignment="1">
      <alignment horizontal="right" vertical="center"/>
    </xf>
    <xf numFmtId="0" fontId="10" fillId="9" borderId="12" xfId="0" applyFont="1" applyFill="1" applyBorder="1" applyAlignment="1">
      <alignment horizontal="right" vertical="center"/>
    </xf>
    <xf numFmtId="0" fontId="10" fillId="9" borderId="9" xfId="0" applyFont="1" applyFill="1" applyBorder="1" applyAlignment="1">
      <alignment horizontal="right" vertical="center"/>
    </xf>
    <xf numFmtId="44" fontId="10" fillId="9" borderId="2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44" fontId="9" fillId="9" borderId="1" xfId="0" applyNumberFormat="1" applyFont="1" applyFill="1" applyBorder="1"/>
    <xf numFmtId="0" fontId="10" fillId="9" borderId="0" xfId="0" applyFont="1" applyFill="1"/>
    <xf numFmtId="44" fontId="10" fillId="9" borderId="12" xfId="0" applyNumberFormat="1" applyFont="1" applyFill="1" applyBorder="1" applyAlignment="1">
      <alignment horizontal="right" vertical="center"/>
    </xf>
    <xf numFmtId="44" fontId="10" fillId="9" borderId="9" xfId="0" applyNumberFormat="1" applyFont="1" applyFill="1" applyBorder="1" applyAlignment="1">
      <alignment horizontal="right" vertical="center"/>
    </xf>
    <xf numFmtId="44" fontId="10" fillId="9" borderId="1" xfId="0" applyNumberFormat="1" applyFont="1" applyFill="1" applyBorder="1" applyAlignment="1">
      <alignment horizontal="right" vertical="center"/>
    </xf>
    <xf numFmtId="44" fontId="10" fillId="9" borderId="12" xfId="0" applyNumberFormat="1" applyFont="1" applyFill="1" applyBorder="1" applyAlignment="1">
      <alignment horizontal="center" vertical="center"/>
    </xf>
    <xf numFmtId="44" fontId="10" fillId="9" borderId="9" xfId="0" applyNumberFormat="1" applyFont="1" applyFill="1" applyBorder="1" applyAlignment="1">
      <alignment horizontal="center" vertical="center"/>
    </xf>
    <xf numFmtId="44" fontId="12" fillId="9" borderId="2" xfId="1" applyFont="1" applyFill="1" applyBorder="1" applyAlignment="1" applyProtection="1">
      <alignment horizontal="right" vertical="center" wrapText="1"/>
      <protection locked="0"/>
    </xf>
    <xf numFmtId="44" fontId="12" fillId="9" borderId="12" xfId="1" applyFont="1" applyFill="1" applyBorder="1" applyAlignment="1" applyProtection="1">
      <alignment horizontal="right" vertical="center" wrapText="1"/>
      <protection locked="0"/>
    </xf>
    <xf numFmtId="44" fontId="12" fillId="9" borderId="9" xfId="1" applyFont="1" applyFill="1" applyBorder="1" applyAlignment="1" applyProtection="1">
      <alignment horizontal="right" vertical="center" wrapText="1"/>
      <protection locked="0"/>
    </xf>
    <xf numFmtId="44" fontId="13" fillId="9" borderId="1" xfId="1" applyFont="1" applyFill="1" applyBorder="1" applyAlignment="1" applyProtection="1">
      <alignment horizontal="right" vertical="center" wrapText="1"/>
      <protection locked="0"/>
    </xf>
    <xf numFmtId="0" fontId="10" fillId="3" borderId="0" xfId="0" applyFont="1" applyFill="1" applyAlignment="1">
      <alignment horizontal="right" vertical="center"/>
    </xf>
    <xf numFmtId="44" fontId="10" fillId="3" borderId="0" xfId="1" applyFont="1" applyFill="1" applyAlignment="1">
      <alignment horizontal="right" vertical="center"/>
    </xf>
    <xf numFmtId="44" fontId="10" fillId="3" borderId="1" xfId="1" applyFont="1" applyFill="1" applyBorder="1" applyAlignment="1">
      <alignment horizontal="right" vertical="center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44" fontId="9" fillId="10" borderId="1" xfId="0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vertical="center"/>
    </xf>
    <xf numFmtId="44" fontId="9" fillId="8" borderId="1" xfId="0" applyNumberFormat="1" applyFont="1" applyFill="1" applyBorder="1"/>
    <xf numFmtId="44" fontId="10" fillId="3" borderId="0" xfId="0" applyNumberFormat="1" applyFont="1" applyFill="1"/>
    <xf numFmtId="44" fontId="10" fillId="3" borderId="0" xfId="0" applyNumberFormat="1" applyFont="1" applyFill="1" applyAlignment="1">
      <alignment vertical="center"/>
    </xf>
    <xf numFmtId="1" fontId="10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right" vertical="center"/>
    </xf>
    <xf numFmtId="44" fontId="13" fillId="3" borderId="1" xfId="1" applyFont="1" applyFill="1" applyBorder="1" applyAlignment="1">
      <alignment horizontal="right" vertical="center"/>
    </xf>
    <xf numFmtId="44" fontId="10" fillId="3" borderId="0" xfId="1" applyFont="1" applyFill="1"/>
    <xf numFmtId="0" fontId="0" fillId="3" borderId="0" xfId="0" applyFill="1"/>
    <xf numFmtId="0" fontId="9" fillId="10" borderId="1" xfId="0" applyFont="1" applyFill="1" applyBorder="1" applyAlignment="1">
      <alignment horizontal="center" vertical="center" wrapText="1"/>
    </xf>
    <xf numFmtId="44" fontId="7" fillId="3" borderId="0" xfId="1" applyFont="1" applyFill="1"/>
    <xf numFmtId="44" fontId="4" fillId="3" borderId="0" xfId="1" applyFont="1" applyFill="1"/>
    <xf numFmtId="9" fontId="7" fillId="3" borderId="0" xfId="1" applyNumberFormat="1" applyFont="1" applyFill="1"/>
    <xf numFmtId="0" fontId="3" fillId="0" borderId="1" xfId="0" applyFont="1" applyBorder="1" applyAlignment="1">
      <alignment horizontal="center" vertical="center" wrapText="1"/>
    </xf>
    <xf numFmtId="44" fontId="3" fillId="10" borderId="2" xfId="1" applyFont="1" applyFill="1" applyBorder="1" applyAlignment="1" applyProtection="1">
      <alignment horizontal="right" vertical="center" wrapText="1"/>
      <protection locked="0"/>
    </xf>
    <xf numFmtId="44" fontId="3" fillId="10" borderId="12" xfId="1" applyFont="1" applyFill="1" applyBorder="1" applyAlignment="1" applyProtection="1">
      <alignment horizontal="right" vertical="center" wrapText="1"/>
      <protection locked="0"/>
    </xf>
    <xf numFmtId="44" fontId="3" fillId="3" borderId="2" xfId="1" applyFont="1" applyFill="1" applyBorder="1" applyAlignment="1" applyProtection="1">
      <alignment horizontal="right" vertical="center" wrapText="1"/>
      <protection locked="0"/>
    </xf>
    <xf numFmtId="44" fontId="3" fillId="3" borderId="9" xfId="1" applyFont="1" applyFill="1" applyBorder="1" applyAlignment="1" applyProtection="1">
      <alignment horizontal="right" vertical="center" wrapText="1"/>
      <protection locked="0"/>
    </xf>
    <xf numFmtId="44" fontId="3" fillId="10" borderId="2" xfId="1" applyFont="1" applyFill="1" applyBorder="1" applyAlignment="1" applyProtection="1">
      <alignment horizontal="center" vertical="center" wrapText="1"/>
      <protection locked="0"/>
    </xf>
    <xf numFmtId="44" fontId="3" fillId="10" borderId="12" xfId="1" applyFont="1" applyFill="1" applyBorder="1" applyAlignment="1" applyProtection="1">
      <alignment horizontal="center" vertical="center" wrapText="1"/>
      <protection locked="0"/>
    </xf>
    <xf numFmtId="44" fontId="3" fillId="10" borderId="9" xfId="1" applyFont="1" applyFill="1" applyBorder="1" applyAlignment="1" applyProtection="1">
      <alignment horizontal="center" vertical="center" wrapText="1"/>
      <protection locked="0"/>
    </xf>
    <xf numFmtId="44" fontId="3" fillId="10" borderId="9" xfId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4" fontId="17" fillId="0" borderId="2" xfId="1" applyFont="1" applyBorder="1" applyAlignment="1" applyProtection="1">
      <alignment horizontal="right" vertical="center" wrapText="1"/>
      <protection locked="0"/>
    </xf>
    <xf numFmtId="44" fontId="17" fillId="0" borderId="12" xfId="1" applyFont="1" applyBorder="1" applyAlignment="1" applyProtection="1">
      <alignment horizontal="right" vertical="center" wrapText="1"/>
      <protection locked="0"/>
    </xf>
    <xf numFmtId="44" fontId="17" fillId="0" borderId="9" xfId="1" applyFont="1" applyBorder="1" applyAlignment="1" applyProtection="1">
      <alignment horizontal="right"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44" fontId="3" fillId="3" borderId="12" xfId="1" applyFont="1" applyFill="1" applyBorder="1" applyAlignment="1" applyProtection="1">
      <alignment horizontal="right" vertical="center" wrapText="1"/>
      <protection locked="0"/>
    </xf>
    <xf numFmtId="44" fontId="3" fillId="10" borderId="10" xfId="1" applyFont="1" applyFill="1" applyBorder="1" applyAlignment="1" applyProtection="1">
      <alignment horizontal="right" vertical="center" wrapText="1"/>
      <protection locked="0"/>
    </xf>
    <xf numFmtId="44" fontId="3" fillId="10" borderId="14" xfId="1" applyFont="1" applyFill="1" applyBorder="1" applyAlignment="1" applyProtection="1">
      <alignment horizontal="right" vertical="center" wrapText="1"/>
      <protection locked="0"/>
    </xf>
    <xf numFmtId="44" fontId="3" fillId="10" borderId="6" xfId="1" applyFont="1" applyFill="1" applyBorder="1" applyAlignment="1" applyProtection="1">
      <alignment horizontal="right" vertical="center" wrapText="1"/>
      <protection locked="0"/>
    </xf>
    <xf numFmtId="44" fontId="3" fillId="3" borderId="10" xfId="1" applyFont="1" applyFill="1" applyBorder="1" applyAlignment="1" applyProtection="1">
      <alignment horizontal="right" vertical="center" wrapText="1"/>
      <protection locked="0"/>
    </xf>
    <xf numFmtId="44" fontId="3" fillId="3" borderId="14" xfId="1" applyFont="1" applyFill="1" applyBorder="1" applyAlignment="1" applyProtection="1">
      <alignment horizontal="right" vertical="center" wrapText="1"/>
      <protection locked="0"/>
    </xf>
    <xf numFmtId="44" fontId="3" fillId="3" borderId="6" xfId="1" applyFont="1" applyFill="1" applyBorder="1" applyAlignment="1" applyProtection="1">
      <alignment horizontal="right" vertical="center" wrapText="1"/>
      <protection locked="0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22" xfId="1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4" fontId="5" fillId="3" borderId="10" xfId="1" applyFont="1" applyFill="1" applyBorder="1" applyAlignment="1" applyProtection="1">
      <alignment horizontal="right" vertical="center" wrapText="1"/>
      <protection locked="0"/>
    </xf>
    <xf numFmtId="44" fontId="5" fillId="3" borderId="14" xfId="1" applyFont="1" applyFill="1" applyBorder="1" applyAlignment="1" applyProtection="1">
      <alignment horizontal="right" vertical="center" wrapText="1"/>
      <protection locked="0"/>
    </xf>
    <xf numFmtId="44" fontId="5" fillId="3" borderId="6" xfId="1" applyFont="1" applyFill="1" applyBorder="1" applyAlignment="1" applyProtection="1">
      <alignment horizontal="right" vertical="center" wrapText="1"/>
      <protection locked="0"/>
    </xf>
    <xf numFmtId="44" fontId="5" fillId="3" borderId="2" xfId="1" applyFont="1" applyFill="1" applyBorder="1" applyAlignment="1" applyProtection="1">
      <alignment horizontal="right" vertical="center" wrapText="1"/>
      <protection locked="0"/>
    </xf>
    <xf numFmtId="44" fontId="5" fillId="3" borderId="12" xfId="1" applyFont="1" applyFill="1" applyBorder="1" applyAlignment="1" applyProtection="1">
      <alignment horizontal="right" vertical="center" wrapText="1"/>
      <protection locked="0"/>
    </xf>
    <xf numFmtId="44" fontId="5" fillId="3" borderId="9" xfId="1" applyFont="1" applyFill="1" applyBorder="1" applyAlignment="1" applyProtection="1">
      <alignment horizontal="right" vertical="center" wrapText="1"/>
      <protection locked="0"/>
    </xf>
    <xf numFmtId="44" fontId="3" fillId="3" borderId="16" xfId="1" applyFont="1" applyFill="1" applyBorder="1" applyAlignment="1" applyProtection="1">
      <alignment horizontal="right" vertical="center" wrapText="1"/>
      <protection locked="0"/>
    </xf>
    <xf numFmtId="44" fontId="5" fillId="3" borderId="16" xfId="1" applyFont="1" applyFill="1" applyBorder="1" applyAlignment="1" applyProtection="1">
      <alignment horizontal="right" vertical="center" wrapText="1"/>
      <protection locked="0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44" fontId="3" fillId="3" borderId="17" xfId="1" applyFont="1" applyFill="1" applyBorder="1" applyAlignment="1" applyProtection="1">
      <alignment horizontal="right" vertical="center" wrapText="1"/>
      <protection locked="0"/>
    </xf>
    <xf numFmtId="44" fontId="5" fillId="3" borderId="17" xfId="1" applyFont="1" applyFill="1" applyBorder="1" applyAlignment="1" applyProtection="1">
      <alignment horizontal="right" vertical="center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44" fontId="3" fillId="3" borderId="13" xfId="1" applyFont="1" applyFill="1" applyBorder="1" applyAlignment="1" applyProtection="1">
      <alignment horizontal="right" vertical="center" wrapText="1"/>
      <protection locked="0"/>
    </xf>
    <xf numFmtId="44" fontId="5" fillId="3" borderId="13" xfId="1" applyFont="1" applyFill="1" applyBorder="1" applyAlignment="1" applyProtection="1">
      <alignment horizontal="right" vertical="center" wrapText="1"/>
      <protection locked="0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44" fontId="3" fillId="3" borderId="18" xfId="1" applyFont="1" applyFill="1" applyBorder="1" applyAlignment="1" applyProtection="1">
      <alignment horizontal="right" vertical="center" wrapText="1"/>
      <protection locked="0"/>
    </xf>
    <xf numFmtId="44" fontId="5" fillId="3" borderId="18" xfId="1" applyFont="1" applyFill="1" applyBorder="1" applyAlignment="1" applyProtection="1">
      <alignment horizontal="right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5" fillId="4" borderId="1" xfId="1" applyFont="1" applyFill="1" applyBorder="1" applyAlignment="1" applyProtection="1">
      <alignment horizontal="right" vertical="center" wrapText="1"/>
      <protection locked="0"/>
    </xf>
    <xf numFmtId="44" fontId="7" fillId="4" borderId="1" xfId="1" applyFont="1" applyFill="1" applyBorder="1" applyAlignment="1">
      <alignment horizontal="right" vertical="center"/>
    </xf>
    <xf numFmtId="44" fontId="4" fillId="8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right" vertical="center"/>
    </xf>
    <xf numFmtId="44" fontId="7" fillId="6" borderId="19" xfId="1" applyFont="1" applyFill="1" applyBorder="1" applyAlignment="1">
      <alignment horizontal="right" vertical="center"/>
    </xf>
    <xf numFmtId="44" fontId="3" fillId="6" borderId="19" xfId="1" applyFont="1" applyFill="1" applyBorder="1" applyAlignment="1" applyProtection="1">
      <alignment horizontal="right" vertical="center" wrapText="1"/>
      <protection locked="0"/>
    </xf>
    <xf numFmtId="44" fontId="5" fillId="6" borderId="19" xfId="1" applyFont="1" applyFill="1" applyBorder="1" applyAlignment="1" applyProtection="1">
      <alignment horizontal="right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3" fillId="5" borderId="1" xfId="1" applyFont="1" applyFill="1" applyBorder="1" applyAlignment="1" applyProtection="1">
      <alignment horizontal="right" vertical="center" wrapText="1"/>
      <protection locked="0"/>
    </xf>
    <xf numFmtId="44" fontId="3" fillId="6" borderId="1" xfId="1" applyFont="1" applyFill="1" applyBorder="1" applyAlignment="1" applyProtection="1">
      <alignment horizontal="right" vertical="center" wrapText="1"/>
      <protection locked="0"/>
    </xf>
    <xf numFmtId="44" fontId="3" fillId="5" borderId="2" xfId="1" applyFont="1" applyFill="1" applyBorder="1" applyAlignment="1" applyProtection="1">
      <alignment horizontal="right" vertical="center" wrapText="1"/>
      <protection locked="0"/>
    </xf>
    <xf numFmtId="44" fontId="3" fillId="5" borderId="12" xfId="1" applyFont="1" applyFill="1" applyBorder="1" applyAlignment="1" applyProtection="1">
      <alignment horizontal="right" vertical="center" wrapText="1"/>
      <protection locked="0"/>
    </xf>
    <xf numFmtId="44" fontId="3" fillId="5" borderId="9" xfId="1" applyFont="1" applyFill="1" applyBorder="1" applyAlignment="1" applyProtection="1">
      <alignment horizontal="right" vertical="center" wrapText="1"/>
      <protection locked="0"/>
    </xf>
    <xf numFmtId="44" fontId="3" fillId="6" borderId="2" xfId="1" applyFont="1" applyFill="1" applyBorder="1" applyAlignment="1" applyProtection="1">
      <alignment horizontal="right" vertical="center" wrapText="1"/>
      <protection locked="0"/>
    </xf>
    <xf numFmtId="44" fontId="3" fillId="6" borderId="12" xfId="1" applyFont="1" applyFill="1" applyBorder="1" applyAlignment="1" applyProtection="1">
      <alignment horizontal="right" vertical="center" wrapText="1"/>
      <protection locked="0"/>
    </xf>
    <xf numFmtId="44" fontId="3" fillId="6" borderId="9" xfId="1" applyFont="1" applyFill="1" applyBorder="1" applyAlignment="1" applyProtection="1">
      <alignment horizontal="right" vertical="center" wrapText="1"/>
      <protection locked="0"/>
    </xf>
    <xf numFmtId="44" fontId="5" fillId="5" borderId="2" xfId="1" applyFont="1" applyFill="1" applyBorder="1" applyAlignment="1" applyProtection="1">
      <alignment horizontal="right" vertical="center" wrapText="1"/>
      <protection locked="0"/>
    </xf>
    <xf numFmtId="44" fontId="5" fillId="5" borderId="12" xfId="1" applyFont="1" applyFill="1" applyBorder="1" applyAlignment="1" applyProtection="1">
      <alignment horizontal="right" vertical="center" wrapText="1"/>
      <protection locked="0"/>
    </xf>
    <xf numFmtId="44" fontId="5" fillId="5" borderId="9" xfId="1" applyFont="1" applyFill="1" applyBorder="1" applyAlignment="1" applyProtection="1">
      <alignment horizontal="right" vertical="center" wrapText="1"/>
      <protection locked="0"/>
    </xf>
    <xf numFmtId="44" fontId="6" fillId="6" borderId="2" xfId="1" applyFont="1" applyFill="1" applyBorder="1" applyAlignment="1" applyProtection="1">
      <alignment horizontal="right" vertical="center" wrapText="1"/>
      <protection locked="0"/>
    </xf>
    <xf numFmtId="44" fontId="6" fillId="6" borderId="12" xfId="1" applyFont="1" applyFill="1" applyBorder="1" applyAlignment="1" applyProtection="1">
      <alignment horizontal="right" vertical="center" wrapText="1"/>
      <protection locked="0"/>
    </xf>
    <xf numFmtId="44" fontId="6" fillId="6" borderId="9" xfId="1" applyFont="1" applyFill="1" applyBorder="1" applyAlignment="1" applyProtection="1">
      <alignment horizontal="right" vertical="center" wrapText="1"/>
      <protection locked="0"/>
    </xf>
    <xf numFmtId="0" fontId="12" fillId="1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9" xfId="1" applyNumberFormat="1" applyFont="1" applyFill="1" applyBorder="1" applyAlignment="1" applyProtection="1">
      <alignment horizontal="center" vertical="center" wrapText="1"/>
      <protection locked="0"/>
    </xf>
    <xf numFmtId="44" fontId="12" fillId="12" borderId="2" xfId="1" applyFont="1" applyFill="1" applyBorder="1" applyAlignment="1" applyProtection="1">
      <alignment horizontal="center" vertical="center" wrapText="1"/>
      <protection locked="0"/>
    </xf>
    <xf numFmtId="0" fontId="13" fillId="12" borderId="1" xfId="1" applyNumberFormat="1" applyFont="1" applyFill="1" applyBorder="1" applyAlignment="1" applyProtection="1">
      <alignment horizontal="center" vertical="center" wrapText="1"/>
      <protection locked="0"/>
    </xf>
    <xf numFmtId="44" fontId="13" fillId="12" borderId="1" xfId="1" applyFont="1" applyFill="1" applyBorder="1" applyAlignment="1" applyProtection="1">
      <alignment horizontal="center" vertical="center" wrapText="1"/>
      <protection locked="0"/>
    </xf>
    <xf numFmtId="0" fontId="10" fillId="12" borderId="2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44" fontId="10" fillId="12" borderId="2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10" fillId="11" borderId="2" xfId="2" applyNumberFormat="1" applyFont="1" applyFill="1" applyBorder="1" applyAlignment="1">
      <alignment horizontal="center" vertical="center"/>
    </xf>
    <xf numFmtId="0" fontId="10" fillId="11" borderId="12" xfId="2" applyNumberFormat="1" applyFont="1" applyFill="1" applyBorder="1" applyAlignment="1">
      <alignment horizontal="center" vertical="center"/>
    </xf>
    <xf numFmtId="0" fontId="10" fillId="11" borderId="9" xfId="2" applyNumberFormat="1" applyFont="1" applyFill="1" applyBorder="1" applyAlignment="1">
      <alignment horizontal="center" vertical="center"/>
    </xf>
    <xf numFmtId="0" fontId="10" fillId="11" borderId="1" xfId="2" applyNumberFormat="1" applyFont="1" applyFill="1" applyBorder="1" applyAlignment="1">
      <alignment horizontal="center" vertical="center"/>
    </xf>
    <xf numFmtId="44" fontId="10" fillId="11" borderId="2" xfId="2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0" fontId="10" fillId="12" borderId="2" xfId="2" applyNumberFormat="1" applyFont="1" applyFill="1" applyBorder="1" applyAlignment="1">
      <alignment horizontal="center" vertical="center"/>
    </xf>
    <xf numFmtId="0" fontId="10" fillId="12" borderId="12" xfId="2" applyNumberFormat="1" applyFont="1" applyFill="1" applyBorder="1" applyAlignment="1">
      <alignment horizontal="center" vertical="center"/>
    </xf>
    <xf numFmtId="0" fontId="10" fillId="12" borderId="9" xfId="2" applyNumberFormat="1" applyFont="1" applyFill="1" applyBorder="1" applyAlignment="1">
      <alignment horizontal="center" vertical="center"/>
    </xf>
    <xf numFmtId="44" fontId="10" fillId="11" borderId="1" xfId="2" applyNumberFormat="1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9" fillId="12" borderId="21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44" fontId="12" fillId="12" borderId="1" xfId="1" applyFont="1" applyFill="1" applyBorder="1" applyAlignment="1" applyProtection="1">
      <alignment horizontal="center" vertical="center" wrapText="1"/>
      <protection locked="0"/>
    </xf>
    <xf numFmtId="44" fontId="10" fillId="12" borderId="1" xfId="0" applyNumberFormat="1" applyFont="1" applyFill="1" applyBorder="1" applyAlignment="1">
      <alignment horizontal="right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44" fontId="12" fillId="12" borderId="1" xfId="1" applyFont="1" applyFill="1" applyBorder="1" applyAlignment="1" applyProtection="1">
      <alignment horizontal="right" vertical="center" wrapText="1"/>
      <protection locked="0"/>
    </xf>
    <xf numFmtId="44" fontId="10" fillId="12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44" fontId="10" fillId="11" borderId="1" xfId="0" applyNumberFormat="1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right" vertical="center"/>
    </xf>
    <xf numFmtId="44" fontId="10" fillId="11" borderId="1" xfId="0" applyNumberFormat="1" applyFont="1" applyFill="1" applyBorder="1" applyAlignment="1">
      <alignment horizontal="center" vertical="center"/>
    </xf>
    <xf numFmtId="44" fontId="12" fillId="11" borderId="1" xfId="1" applyFont="1" applyFill="1" applyBorder="1" applyAlignment="1" applyProtection="1">
      <alignment horizontal="center" vertical="center" wrapText="1"/>
      <protection locked="0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44" fontId="13" fillId="12" borderId="1" xfId="1" applyFont="1" applyFill="1" applyBorder="1" applyAlignment="1" applyProtection="1">
      <alignment horizontal="right" vertical="center" wrapText="1"/>
      <protection locked="0"/>
    </xf>
    <xf numFmtId="0" fontId="9" fillId="3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9" fillId="11" borderId="15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44" fontId="10" fillId="12" borderId="2" xfId="2" applyNumberFormat="1" applyFont="1" applyFill="1" applyBorder="1" applyAlignment="1">
      <alignment horizontal="center" vertical="center"/>
    </xf>
    <xf numFmtId="44" fontId="10" fillId="11" borderId="2" xfId="0" applyNumberFormat="1" applyFont="1" applyFill="1" applyBorder="1" applyAlignment="1">
      <alignment horizontal="right" vertical="center"/>
    </xf>
    <xf numFmtId="44" fontId="10" fillId="11" borderId="12" xfId="0" applyNumberFormat="1" applyFont="1" applyFill="1" applyBorder="1" applyAlignment="1">
      <alignment horizontal="right" vertical="center"/>
    </xf>
    <xf numFmtId="44" fontId="10" fillId="11" borderId="9" xfId="0" applyNumberFormat="1" applyFont="1" applyFill="1" applyBorder="1" applyAlignment="1">
      <alignment horizontal="right" vertical="center"/>
    </xf>
    <xf numFmtId="44" fontId="12" fillId="11" borderId="2" xfId="1" applyFont="1" applyFill="1" applyBorder="1" applyAlignment="1" applyProtection="1">
      <alignment horizontal="center" vertical="center" wrapText="1"/>
      <protection locked="0"/>
    </xf>
    <xf numFmtId="44" fontId="12" fillId="11" borderId="12" xfId="1" applyFont="1" applyFill="1" applyBorder="1" applyAlignment="1" applyProtection="1">
      <alignment horizontal="center" vertical="center" wrapText="1"/>
      <protection locked="0"/>
    </xf>
    <xf numFmtId="44" fontId="12" fillId="11" borderId="9" xfId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44" fontId="17" fillId="3" borderId="2" xfId="1" applyFont="1" applyFill="1" applyBorder="1" applyAlignment="1" applyProtection="1">
      <alignment horizontal="right" vertical="center" wrapText="1"/>
      <protection locked="0"/>
    </xf>
    <xf numFmtId="44" fontId="17" fillId="3" borderId="12" xfId="1" applyFont="1" applyFill="1" applyBorder="1" applyAlignment="1" applyProtection="1">
      <alignment horizontal="right" vertical="center" wrapText="1"/>
      <protection locked="0"/>
    </xf>
    <xf numFmtId="44" fontId="17" fillId="3" borderId="9" xfId="1" applyFont="1" applyFill="1" applyBorder="1" applyAlignment="1" applyProtection="1">
      <alignment horizontal="right" vertical="center" wrapText="1"/>
      <protection locked="0"/>
    </xf>
    <xf numFmtId="44" fontId="17" fillId="3" borderId="1" xfId="1" applyFont="1" applyFill="1" applyBorder="1" applyAlignment="1" applyProtection="1">
      <alignment horizontal="right" vertical="center" wrapText="1"/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E1"/>
      <color rgb="FFF3F3F3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orvi Lorena Urrego Garcia" id="{2B3EB863-8670-4C2F-850F-97A0D41680AC}" userId="S::yurregg@deaj.ramajudicial.gov.co::8c1d702e-738d-47a1-a532-a09580edc3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" dT="2025-08-11T15:30:26.63" personId="{2B3EB863-8670-4C2F-850F-97A0D41680AC}" id="{0847F7FD-053E-44A6-BD74-7A19547A3F11}">
    <text>1400W 34 lt</text>
  </threadedComment>
  <threadedComment ref="K35" dT="2025-08-11T15:36:09.37" personId="{2B3EB863-8670-4C2F-850F-97A0D41680AC}" id="{CC0A9CD8-BCF3-4C70-BDD3-A1F0B29E971B}">
    <text xml:space="preserve">40 LT </text>
  </threadedComment>
  <threadedComment ref="J40" dT="2025-08-11T15:31:24.11" personId="{2B3EB863-8670-4C2F-850F-97A0D41680AC}" id="{1B2B3F8A-8A63-445E-9DE4-4F636139D6C2}">
    <text>122LT</text>
  </threadedComment>
  <threadedComment ref="J42" dT="2025-08-11T15:31:45.83" personId="{2B3EB863-8670-4C2F-850F-97A0D41680AC}" id="{41B0AECA-D79B-41AC-B7A9-62235A3604F0}">
    <text>271 LT</text>
  </threadedComment>
  <threadedComment ref="K42" dT="2025-08-11T15:33:12.30" personId="{2B3EB863-8670-4C2F-850F-97A0D41680AC}" id="{CC44CCD3-2171-4A83-B6F3-778B53E425C7}">
    <text>272 LT</text>
  </threadedComment>
  <threadedComment ref="J51" dT="2025-08-11T15:32:04.71" personId="{2B3EB863-8670-4C2F-850F-97A0D41680AC}" id="{66CA7FC7-F990-4A80-B80E-CA793EEF3C96}">
    <text>93 LT</text>
  </threadedComment>
  <threadedComment ref="K51" dT="2025-08-11T14:29:12.12" personId="{2B3EB863-8670-4C2F-850F-97A0D41680AC}" id="{4B91E8E5-9C92-478C-8A60-928DF948F0A9}">
    <text>121lt</text>
  </threadedComment>
  <threadedComment ref="K51" dT="2025-08-11T15:34:25.13" personId="{2B3EB863-8670-4C2F-850F-97A0D41680AC}" id="{08B79C84-D508-4FD1-9B0E-39274ACDAC12}" parentId="{4B91E8E5-9C92-478C-8A60-928DF948F0A9}">
    <text>93 LT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8866-77CA-4756-A617-519AB42F5346}">
  <dimension ref="A1:Y74"/>
  <sheetViews>
    <sheetView topLeftCell="H21" zoomScaleNormal="100" workbookViewId="0">
      <selection activeCell="AB65" sqref="AB65"/>
    </sheetView>
  </sheetViews>
  <sheetFormatPr baseColWidth="10" defaultColWidth="11.42578125" defaultRowHeight="11.25" x14ac:dyDescent="0.2"/>
  <cols>
    <col min="1" max="1" width="6" style="18" bestFit="1" customWidth="1"/>
    <col min="2" max="2" width="14.28515625" style="18" customWidth="1"/>
    <col min="3" max="3" width="54.140625" style="18" hidden="1" customWidth="1"/>
    <col min="4" max="4" width="8.85546875" style="18" customWidth="1"/>
    <col min="5" max="5" width="9.85546875" style="18" customWidth="1"/>
    <col min="6" max="6" width="11.28515625" style="18" customWidth="1"/>
    <col min="7" max="7" width="15.7109375" style="18" bestFit="1" customWidth="1"/>
    <col min="8" max="9" width="15.140625" style="18" bestFit="1" customWidth="1"/>
    <col min="10" max="10" width="15.42578125" style="18" bestFit="1" customWidth="1"/>
    <col min="11" max="11" width="15.140625" style="18" bestFit="1" customWidth="1"/>
    <col min="12" max="12" width="12.140625" style="18" customWidth="1"/>
    <col min="13" max="13" width="15.5703125" style="18" hidden="1" customWidth="1"/>
    <col min="14" max="15" width="12.140625" style="18" hidden="1" customWidth="1"/>
    <col min="16" max="16" width="21.140625" style="19" customWidth="1"/>
    <col min="17" max="17" width="21.140625" style="18" customWidth="1"/>
    <col min="18" max="18" width="3.140625" style="27" customWidth="1"/>
    <col min="19" max="19" width="21.140625" style="18" customWidth="1"/>
    <col min="20" max="20" width="17" style="18" bestFit="1" customWidth="1"/>
    <col min="21" max="21" width="17.28515625" style="18" bestFit="1" customWidth="1"/>
    <col min="22" max="22" width="16.140625" style="18" bestFit="1" customWidth="1"/>
    <col min="23" max="24" width="11.42578125" style="18"/>
    <col min="25" max="25" width="11.42578125" style="113"/>
    <col min="26" max="16384" width="11.42578125" style="18"/>
  </cols>
  <sheetData>
    <row r="1" spans="1:25" x14ac:dyDescent="0.2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</row>
    <row r="2" spans="1:25" ht="12" thickBo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</row>
    <row r="3" spans="1:25" hidden="1" x14ac:dyDescent="0.2">
      <c r="A3" s="153" t="s">
        <v>1</v>
      </c>
      <c r="B3" s="154"/>
      <c r="C3" s="154"/>
      <c r="D3" s="154"/>
      <c r="E3" s="154"/>
      <c r="F3" s="102"/>
      <c r="G3" s="153" t="s">
        <v>2</v>
      </c>
      <c r="H3" s="154"/>
      <c r="I3" s="154"/>
      <c r="J3" s="154"/>
      <c r="K3" s="159"/>
      <c r="P3" s="155" t="s">
        <v>3</v>
      </c>
      <c r="Q3" s="156"/>
      <c r="S3" s="195" t="s">
        <v>4</v>
      </c>
      <c r="T3" s="195"/>
      <c r="U3" s="195"/>
      <c r="V3" s="195"/>
    </row>
    <row r="4" spans="1:25" hidden="1" x14ac:dyDescent="0.2">
      <c r="A4" s="150"/>
      <c r="B4" s="151"/>
      <c r="C4" s="151"/>
      <c r="D4" s="151"/>
      <c r="E4" s="151"/>
      <c r="F4" s="152"/>
      <c r="G4" s="134"/>
      <c r="H4" s="160"/>
      <c r="I4" s="160"/>
      <c r="J4" s="160"/>
      <c r="K4" s="161"/>
      <c r="P4" s="157"/>
      <c r="Q4" s="158"/>
      <c r="S4" s="195"/>
      <c r="T4" s="195"/>
      <c r="U4" s="195"/>
      <c r="V4" s="195"/>
    </row>
    <row r="5" spans="1:25" ht="22.5" customHeight="1" x14ac:dyDescent="0.2">
      <c r="A5" s="162" t="s">
        <v>5</v>
      </c>
      <c r="B5" s="165" t="s">
        <v>6</v>
      </c>
      <c r="C5" s="162" t="s">
        <v>7</v>
      </c>
      <c r="D5" s="165" t="s">
        <v>8</v>
      </c>
      <c r="E5" s="162" t="s">
        <v>9</v>
      </c>
      <c r="F5" s="162" t="s">
        <v>10</v>
      </c>
      <c r="G5" s="163" t="s">
        <v>11</v>
      </c>
      <c r="H5" s="163" t="s">
        <v>12</v>
      </c>
      <c r="I5" s="163" t="s">
        <v>13</v>
      </c>
      <c r="J5" s="163" t="s">
        <v>14</v>
      </c>
      <c r="K5" s="133" t="s">
        <v>15</v>
      </c>
      <c r="L5" s="179" t="s">
        <v>16</v>
      </c>
      <c r="M5" s="175" t="s">
        <v>17</v>
      </c>
      <c r="N5" s="187" t="s">
        <v>18</v>
      </c>
      <c r="O5" s="183" t="s">
        <v>19</v>
      </c>
      <c r="P5" s="192" t="s">
        <v>20</v>
      </c>
      <c r="Q5" s="192" t="s">
        <v>21</v>
      </c>
      <c r="R5" s="28"/>
      <c r="S5" s="200" t="s">
        <v>22</v>
      </c>
      <c r="T5" s="193" t="s">
        <v>23</v>
      </c>
      <c r="U5" s="200" t="s">
        <v>24</v>
      </c>
      <c r="V5" s="193" t="s">
        <v>25</v>
      </c>
    </row>
    <row r="6" spans="1:25" s="20" customFormat="1" ht="20.25" customHeight="1" x14ac:dyDescent="0.2">
      <c r="A6" s="162"/>
      <c r="B6" s="165"/>
      <c r="C6" s="162"/>
      <c r="D6" s="165"/>
      <c r="E6" s="162"/>
      <c r="F6" s="162"/>
      <c r="G6" s="164"/>
      <c r="H6" s="164"/>
      <c r="I6" s="164"/>
      <c r="J6" s="164"/>
      <c r="K6" s="134"/>
      <c r="L6" s="180"/>
      <c r="M6" s="176"/>
      <c r="N6" s="188"/>
      <c r="O6" s="184"/>
      <c r="P6" s="192"/>
      <c r="Q6" s="192"/>
      <c r="R6" s="28"/>
      <c r="S6" s="201"/>
      <c r="T6" s="194"/>
      <c r="U6" s="201"/>
      <c r="V6" s="194"/>
      <c r="Y6" s="114"/>
    </row>
    <row r="7" spans="1:25" x14ac:dyDescent="0.2">
      <c r="A7" s="125">
        <v>1</v>
      </c>
      <c r="B7" s="126" t="s">
        <v>26</v>
      </c>
      <c r="C7" s="3" t="s">
        <v>27</v>
      </c>
      <c r="D7" s="127" t="s">
        <v>28</v>
      </c>
      <c r="E7" s="127">
        <v>481019</v>
      </c>
      <c r="F7" s="125">
        <v>2</v>
      </c>
      <c r="G7" s="288">
        <v>194000</v>
      </c>
      <c r="H7" s="119">
        <v>279650</v>
      </c>
      <c r="I7" s="119">
        <v>249900</v>
      </c>
      <c r="J7" s="119">
        <v>315000</v>
      </c>
      <c r="K7" s="136">
        <v>247679</v>
      </c>
      <c r="L7" s="173">
        <f>AVERAGE(G7:K14)</f>
        <v>257245.8</v>
      </c>
      <c r="M7" s="177">
        <f>_xlfn.STDEV.S(G7:K14)</f>
        <v>44673.849881110502</v>
      </c>
      <c r="N7" s="181">
        <f>L7+M7</f>
        <v>301919.64988111047</v>
      </c>
      <c r="O7" s="185">
        <f>L7-M7</f>
        <v>212571.95011888948</v>
      </c>
      <c r="P7" s="191">
        <f>ROUND(AVERAGEIFS(G7:K14,G7:K14, "&gt;= "&amp;O7,G7:K14, "&lt;= "&amp;N7),0)</f>
        <v>259076</v>
      </c>
      <c r="Q7" s="191">
        <f>P7*F7</f>
        <v>518152</v>
      </c>
      <c r="R7" s="29"/>
      <c r="S7" s="202">
        <f>H7*F7</f>
        <v>559300</v>
      </c>
      <c r="T7" s="203">
        <f>I7*F7</f>
        <v>499800</v>
      </c>
      <c r="U7" s="202">
        <f>J7*F7</f>
        <v>630000</v>
      </c>
      <c r="V7" s="196">
        <f>K7*F7</f>
        <v>495358</v>
      </c>
    </row>
    <row r="8" spans="1:25" x14ac:dyDescent="0.2">
      <c r="A8" s="125"/>
      <c r="B8" s="126"/>
      <c r="C8" s="3" t="s">
        <v>29</v>
      </c>
      <c r="D8" s="127"/>
      <c r="E8" s="127"/>
      <c r="F8" s="125"/>
      <c r="G8" s="289"/>
      <c r="H8" s="135"/>
      <c r="I8" s="135"/>
      <c r="J8" s="135"/>
      <c r="K8" s="137"/>
      <c r="L8" s="173"/>
      <c r="M8" s="177"/>
      <c r="N8" s="181"/>
      <c r="O8" s="185"/>
      <c r="P8" s="191"/>
      <c r="Q8" s="191"/>
      <c r="R8" s="29"/>
      <c r="S8" s="202"/>
      <c r="T8" s="203"/>
      <c r="U8" s="202"/>
      <c r="V8" s="196"/>
      <c r="X8" s="24"/>
    </row>
    <row r="9" spans="1:25" x14ac:dyDescent="0.2">
      <c r="A9" s="125"/>
      <c r="B9" s="126"/>
      <c r="C9" s="3" t="s">
        <v>30</v>
      </c>
      <c r="D9" s="127"/>
      <c r="E9" s="127"/>
      <c r="F9" s="125"/>
      <c r="G9" s="289"/>
      <c r="H9" s="135"/>
      <c r="I9" s="135"/>
      <c r="J9" s="135"/>
      <c r="K9" s="137"/>
      <c r="L9" s="173"/>
      <c r="M9" s="177"/>
      <c r="N9" s="181"/>
      <c r="O9" s="185"/>
      <c r="P9" s="191"/>
      <c r="Q9" s="191"/>
      <c r="R9" s="29"/>
      <c r="S9" s="202"/>
      <c r="T9" s="203"/>
      <c r="U9" s="202"/>
      <c r="V9" s="196"/>
    </row>
    <row r="10" spans="1:25" x14ac:dyDescent="0.2">
      <c r="A10" s="125"/>
      <c r="B10" s="126"/>
      <c r="C10" s="3" t="s">
        <v>31</v>
      </c>
      <c r="D10" s="127"/>
      <c r="E10" s="127"/>
      <c r="F10" s="125"/>
      <c r="G10" s="289"/>
      <c r="H10" s="135"/>
      <c r="I10" s="135"/>
      <c r="J10" s="135"/>
      <c r="K10" s="137"/>
      <c r="L10" s="173"/>
      <c r="M10" s="177"/>
      <c r="N10" s="181"/>
      <c r="O10" s="185"/>
      <c r="P10" s="191"/>
      <c r="Q10" s="191"/>
      <c r="R10" s="29"/>
      <c r="S10" s="202"/>
      <c r="T10" s="203"/>
      <c r="U10" s="202"/>
      <c r="V10" s="196"/>
      <c r="W10" s="24"/>
    </row>
    <row r="11" spans="1:25" x14ac:dyDescent="0.2">
      <c r="A11" s="125"/>
      <c r="B11" s="126"/>
      <c r="C11" s="3" t="s">
        <v>32</v>
      </c>
      <c r="D11" s="127"/>
      <c r="E11" s="127"/>
      <c r="F11" s="125"/>
      <c r="G11" s="289"/>
      <c r="H11" s="135"/>
      <c r="I11" s="135"/>
      <c r="J11" s="135"/>
      <c r="K11" s="137"/>
      <c r="L11" s="173"/>
      <c r="M11" s="177"/>
      <c r="N11" s="181"/>
      <c r="O11" s="185"/>
      <c r="P11" s="191"/>
      <c r="Q11" s="191"/>
      <c r="R11" s="29"/>
      <c r="S11" s="202"/>
      <c r="T11" s="203"/>
      <c r="U11" s="202"/>
      <c r="V11" s="196"/>
    </row>
    <row r="12" spans="1:25" x14ac:dyDescent="0.2">
      <c r="A12" s="125"/>
      <c r="B12" s="126"/>
      <c r="C12" s="3" t="s">
        <v>33</v>
      </c>
      <c r="D12" s="127"/>
      <c r="E12" s="127"/>
      <c r="F12" s="125"/>
      <c r="G12" s="289"/>
      <c r="H12" s="135"/>
      <c r="I12" s="135"/>
      <c r="J12" s="135"/>
      <c r="K12" s="137"/>
      <c r="L12" s="173"/>
      <c r="M12" s="177"/>
      <c r="N12" s="181"/>
      <c r="O12" s="185"/>
      <c r="P12" s="191"/>
      <c r="Q12" s="191"/>
      <c r="R12" s="29"/>
      <c r="S12" s="202"/>
      <c r="T12" s="203"/>
      <c r="U12" s="202"/>
      <c r="V12" s="196"/>
    </row>
    <row r="13" spans="1:25" x14ac:dyDescent="0.2">
      <c r="A13" s="125"/>
      <c r="B13" s="126"/>
      <c r="C13" s="3" t="s">
        <v>34</v>
      </c>
      <c r="D13" s="127"/>
      <c r="E13" s="127"/>
      <c r="F13" s="125"/>
      <c r="G13" s="289"/>
      <c r="H13" s="135"/>
      <c r="I13" s="135"/>
      <c r="J13" s="135"/>
      <c r="K13" s="137"/>
      <c r="L13" s="173"/>
      <c r="M13" s="177"/>
      <c r="N13" s="181"/>
      <c r="O13" s="185"/>
      <c r="P13" s="191"/>
      <c r="Q13" s="191"/>
      <c r="R13" s="29"/>
      <c r="S13" s="202"/>
      <c r="T13" s="203"/>
      <c r="U13" s="202"/>
      <c r="V13" s="196"/>
      <c r="W13" s="24"/>
    </row>
    <row r="14" spans="1:25" x14ac:dyDescent="0.2">
      <c r="A14" s="125"/>
      <c r="B14" s="126"/>
      <c r="C14" s="3" t="s">
        <v>35</v>
      </c>
      <c r="D14" s="127"/>
      <c r="E14" s="127"/>
      <c r="F14" s="125"/>
      <c r="G14" s="290"/>
      <c r="H14" s="120"/>
      <c r="I14" s="120"/>
      <c r="J14" s="120"/>
      <c r="K14" s="138"/>
      <c r="L14" s="173"/>
      <c r="M14" s="177"/>
      <c r="N14" s="181"/>
      <c r="O14" s="185"/>
      <c r="P14" s="191"/>
      <c r="Q14" s="191"/>
      <c r="R14" s="29"/>
      <c r="S14" s="202"/>
      <c r="T14" s="203"/>
      <c r="U14" s="202"/>
      <c r="V14" s="196"/>
    </row>
    <row r="15" spans="1:25" x14ac:dyDescent="0.2">
      <c r="A15" s="116">
        <v>2</v>
      </c>
      <c r="B15" s="128" t="s">
        <v>36</v>
      </c>
      <c r="C15" s="4" t="s">
        <v>37</v>
      </c>
      <c r="D15" s="129" t="s">
        <v>28</v>
      </c>
      <c r="E15" s="129">
        <v>481017</v>
      </c>
      <c r="F15" s="116">
        <v>13</v>
      </c>
      <c r="G15" s="130">
        <v>2618000</v>
      </c>
      <c r="H15" s="117">
        <v>871080</v>
      </c>
      <c r="I15" s="119">
        <v>2165633</v>
      </c>
      <c r="J15" s="119">
        <v>1499000</v>
      </c>
      <c r="K15" s="139">
        <v>1619643</v>
      </c>
      <c r="L15" s="173">
        <f>AVERAGE(G15:K22)</f>
        <v>1754671.2</v>
      </c>
      <c r="M15" s="177">
        <f>_xlfn.STDEV.S(G15:K22)</f>
        <v>666813.31795165897</v>
      </c>
      <c r="N15" s="181">
        <f>L15+M15</f>
        <v>2421484.5179516589</v>
      </c>
      <c r="O15" s="185">
        <f>L15-M15</f>
        <v>1087857.882048341</v>
      </c>
      <c r="P15" s="189">
        <f>ROUND(AVERAGEIFS(G15:K22,G15:K22, "&gt;= "&amp;O15,G15:K22, "&lt;= "&amp;N15),0)</f>
        <v>1761425</v>
      </c>
      <c r="Q15" s="191">
        <f>P15*F15</f>
        <v>22898525</v>
      </c>
      <c r="R15" s="30"/>
      <c r="S15" s="204">
        <f>H15*F15</f>
        <v>11324040</v>
      </c>
      <c r="T15" s="207">
        <f>I15*F15</f>
        <v>28153229</v>
      </c>
      <c r="U15" s="204">
        <f>J15*F15</f>
        <v>19487000</v>
      </c>
      <c r="V15" s="197">
        <f>K15*F15</f>
        <v>21055359</v>
      </c>
    </row>
    <row r="16" spans="1:25" ht="22.5" x14ac:dyDescent="0.2">
      <c r="A16" s="116"/>
      <c r="B16" s="128"/>
      <c r="C16" s="5" t="s">
        <v>38</v>
      </c>
      <c r="D16" s="129"/>
      <c r="E16" s="129"/>
      <c r="F16" s="116"/>
      <c r="G16" s="131"/>
      <c r="H16" s="118"/>
      <c r="I16" s="135"/>
      <c r="J16" s="135"/>
      <c r="K16" s="140"/>
      <c r="L16" s="173"/>
      <c r="M16" s="177"/>
      <c r="N16" s="181"/>
      <c r="O16" s="185"/>
      <c r="P16" s="189"/>
      <c r="Q16" s="191"/>
      <c r="R16" s="31"/>
      <c r="S16" s="205"/>
      <c r="T16" s="208"/>
      <c r="U16" s="205"/>
      <c r="V16" s="197"/>
    </row>
    <row r="17" spans="1:25" x14ac:dyDescent="0.2">
      <c r="A17" s="116"/>
      <c r="B17" s="128"/>
      <c r="C17" s="5" t="s">
        <v>39</v>
      </c>
      <c r="D17" s="129"/>
      <c r="E17" s="129"/>
      <c r="F17" s="116"/>
      <c r="G17" s="131"/>
      <c r="H17" s="118"/>
      <c r="I17" s="135"/>
      <c r="J17" s="135"/>
      <c r="K17" s="140"/>
      <c r="L17" s="173"/>
      <c r="M17" s="177"/>
      <c r="N17" s="181"/>
      <c r="O17" s="185"/>
      <c r="P17" s="189"/>
      <c r="Q17" s="191"/>
      <c r="R17" s="31"/>
      <c r="S17" s="205"/>
      <c r="T17" s="208"/>
      <c r="U17" s="205"/>
      <c r="V17" s="197"/>
    </row>
    <row r="18" spans="1:25" x14ac:dyDescent="0.2">
      <c r="A18" s="116"/>
      <c r="B18" s="128"/>
      <c r="C18" s="5" t="s">
        <v>40</v>
      </c>
      <c r="D18" s="129"/>
      <c r="E18" s="129"/>
      <c r="F18" s="116"/>
      <c r="G18" s="131"/>
      <c r="H18" s="118"/>
      <c r="I18" s="135"/>
      <c r="J18" s="135"/>
      <c r="K18" s="140"/>
      <c r="L18" s="173"/>
      <c r="M18" s="177"/>
      <c r="N18" s="181"/>
      <c r="O18" s="185"/>
      <c r="P18" s="189"/>
      <c r="Q18" s="191"/>
      <c r="R18" s="31"/>
      <c r="S18" s="205"/>
      <c r="T18" s="208"/>
      <c r="U18" s="205"/>
      <c r="V18" s="197"/>
      <c r="Y18" s="115"/>
    </row>
    <row r="19" spans="1:25" x14ac:dyDescent="0.2">
      <c r="A19" s="116"/>
      <c r="B19" s="128"/>
      <c r="C19" s="5" t="s">
        <v>41</v>
      </c>
      <c r="D19" s="129"/>
      <c r="E19" s="129"/>
      <c r="F19" s="116"/>
      <c r="G19" s="131"/>
      <c r="H19" s="118"/>
      <c r="I19" s="135"/>
      <c r="J19" s="135"/>
      <c r="K19" s="140"/>
      <c r="L19" s="173"/>
      <c r="M19" s="177"/>
      <c r="N19" s="181"/>
      <c r="O19" s="185"/>
      <c r="P19" s="189"/>
      <c r="Q19" s="191"/>
      <c r="R19" s="31"/>
      <c r="S19" s="205"/>
      <c r="T19" s="208"/>
      <c r="U19" s="205"/>
      <c r="V19" s="197"/>
    </row>
    <row r="20" spans="1:25" x14ac:dyDescent="0.2">
      <c r="A20" s="116"/>
      <c r="B20" s="128"/>
      <c r="C20" s="5" t="s">
        <v>42</v>
      </c>
      <c r="D20" s="129"/>
      <c r="E20" s="129"/>
      <c r="F20" s="116"/>
      <c r="G20" s="131"/>
      <c r="H20" s="118"/>
      <c r="I20" s="135"/>
      <c r="J20" s="135"/>
      <c r="K20" s="140"/>
      <c r="L20" s="173"/>
      <c r="M20" s="177"/>
      <c r="N20" s="181"/>
      <c r="O20" s="185"/>
      <c r="P20" s="189"/>
      <c r="Q20" s="191"/>
      <c r="R20" s="31"/>
      <c r="S20" s="205"/>
      <c r="T20" s="208"/>
      <c r="U20" s="205"/>
      <c r="V20" s="197"/>
    </row>
    <row r="21" spans="1:25" x14ac:dyDescent="0.2">
      <c r="A21" s="116"/>
      <c r="B21" s="128"/>
      <c r="C21" s="5" t="s">
        <v>43</v>
      </c>
      <c r="D21" s="129"/>
      <c r="E21" s="129"/>
      <c r="F21" s="116"/>
      <c r="G21" s="131"/>
      <c r="H21" s="118"/>
      <c r="I21" s="135"/>
      <c r="J21" s="135"/>
      <c r="K21" s="140"/>
      <c r="L21" s="173"/>
      <c r="M21" s="177"/>
      <c r="N21" s="181"/>
      <c r="O21" s="185"/>
      <c r="P21" s="189"/>
      <c r="Q21" s="191"/>
      <c r="R21" s="31"/>
      <c r="S21" s="205"/>
      <c r="T21" s="208"/>
      <c r="U21" s="205"/>
      <c r="V21" s="197"/>
    </row>
    <row r="22" spans="1:25" x14ac:dyDescent="0.2">
      <c r="A22" s="116"/>
      <c r="B22" s="128"/>
      <c r="C22" s="6" t="s">
        <v>44</v>
      </c>
      <c r="D22" s="129"/>
      <c r="E22" s="129"/>
      <c r="F22" s="116"/>
      <c r="G22" s="132"/>
      <c r="H22" s="124"/>
      <c r="I22" s="120"/>
      <c r="J22" s="120"/>
      <c r="K22" s="141"/>
      <c r="L22" s="173"/>
      <c r="M22" s="177"/>
      <c r="N22" s="181"/>
      <c r="O22" s="185"/>
      <c r="P22" s="189"/>
      <c r="Q22" s="191"/>
      <c r="R22" s="32"/>
      <c r="S22" s="206"/>
      <c r="T22" s="209"/>
      <c r="U22" s="206"/>
      <c r="V22" s="197"/>
    </row>
    <row r="23" spans="1:25" x14ac:dyDescent="0.2">
      <c r="A23" s="125">
        <v>3</v>
      </c>
      <c r="B23" s="126" t="s">
        <v>45</v>
      </c>
      <c r="C23" s="7" t="s">
        <v>46</v>
      </c>
      <c r="D23" s="127" t="s">
        <v>28</v>
      </c>
      <c r="E23" s="127">
        <v>481017</v>
      </c>
      <c r="F23" s="125">
        <v>16</v>
      </c>
      <c r="G23" s="288">
        <v>1019736</v>
      </c>
      <c r="H23" s="119">
        <v>1523200</v>
      </c>
      <c r="I23" s="119">
        <v>1415933</v>
      </c>
      <c r="J23" s="119">
        <v>1600000</v>
      </c>
      <c r="K23" s="136">
        <v>1063925</v>
      </c>
      <c r="L23" s="173">
        <f>AVERAGE(G23:K34)</f>
        <v>1324558.8</v>
      </c>
      <c r="M23" s="177">
        <f>_xlfn.STDEV.S(G23:K34)</f>
        <v>266703.17889125348</v>
      </c>
      <c r="N23" s="181">
        <f>L23+M23</f>
        <v>1591261.9788912535</v>
      </c>
      <c r="O23" s="185">
        <f>L23-M23</f>
        <v>1057855.6211087466</v>
      </c>
      <c r="P23" s="189">
        <f>ROUND(AVERAGEIFS(G23:K34,G23:K34, "&gt;= "&amp;O23,G23:K34, "&lt;= "&amp;N23),0)</f>
        <v>1334353</v>
      </c>
      <c r="Q23" s="189">
        <f>P23*F23</f>
        <v>21349648</v>
      </c>
      <c r="R23" s="33"/>
      <c r="S23" s="204">
        <f>H23*F23</f>
        <v>24371200</v>
      </c>
      <c r="T23" s="207">
        <f>I23*F23</f>
        <v>22654928</v>
      </c>
      <c r="U23" s="204">
        <f>J23*F23</f>
        <v>25600000</v>
      </c>
      <c r="V23" s="198">
        <f>K23*F23</f>
        <v>17022800</v>
      </c>
    </row>
    <row r="24" spans="1:25" x14ac:dyDescent="0.2">
      <c r="A24" s="125"/>
      <c r="B24" s="126"/>
      <c r="C24" s="8" t="s">
        <v>47</v>
      </c>
      <c r="D24" s="127"/>
      <c r="E24" s="127"/>
      <c r="F24" s="125"/>
      <c r="G24" s="289"/>
      <c r="H24" s="135"/>
      <c r="I24" s="135"/>
      <c r="J24" s="135"/>
      <c r="K24" s="137"/>
      <c r="L24" s="173"/>
      <c r="M24" s="177"/>
      <c r="N24" s="181"/>
      <c r="O24" s="185"/>
      <c r="P24" s="189"/>
      <c r="Q24" s="189"/>
      <c r="R24" s="34"/>
      <c r="S24" s="205"/>
      <c r="T24" s="208"/>
      <c r="U24" s="205"/>
      <c r="V24" s="198"/>
      <c r="W24" s="24"/>
    </row>
    <row r="25" spans="1:25" x14ac:dyDescent="0.2">
      <c r="A25" s="125"/>
      <c r="B25" s="126"/>
      <c r="C25" s="8" t="s">
        <v>48</v>
      </c>
      <c r="D25" s="127"/>
      <c r="E25" s="127"/>
      <c r="F25" s="125"/>
      <c r="G25" s="289"/>
      <c r="H25" s="135"/>
      <c r="I25" s="135"/>
      <c r="J25" s="135"/>
      <c r="K25" s="137"/>
      <c r="L25" s="173"/>
      <c r="M25" s="177"/>
      <c r="N25" s="181"/>
      <c r="O25" s="185"/>
      <c r="P25" s="189"/>
      <c r="Q25" s="189"/>
      <c r="R25" s="34"/>
      <c r="S25" s="205"/>
      <c r="T25" s="208"/>
      <c r="U25" s="205"/>
      <c r="V25" s="198"/>
    </row>
    <row r="26" spans="1:25" x14ac:dyDescent="0.2">
      <c r="A26" s="125"/>
      <c r="B26" s="126"/>
      <c r="C26" s="8" t="s">
        <v>49</v>
      </c>
      <c r="D26" s="127"/>
      <c r="E26" s="127"/>
      <c r="F26" s="125"/>
      <c r="G26" s="289"/>
      <c r="H26" s="135"/>
      <c r="I26" s="135"/>
      <c r="J26" s="135"/>
      <c r="K26" s="137"/>
      <c r="L26" s="173"/>
      <c r="M26" s="177"/>
      <c r="N26" s="181"/>
      <c r="O26" s="185"/>
      <c r="P26" s="189"/>
      <c r="Q26" s="189"/>
      <c r="R26" s="34"/>
      <c r="S26" s="205"/>
      <c r="T26" s="208"/>
      <c r="U26" s="205"/>
      <c r="V26" s="198"/>
    </row>
    <row r="27" spans="1:25" x14ac:dyDescent="0.2">
      <c r="A27" s="125"/>
      <c r="B27" s="126"/>
      <c r="C27" s="8" t="s">
        <v>50</v>
      </c>
      <c r="D27" s="127"/>
      <c r="E27" s="127"/>
      <c r="F27" s="125"/>
      <c r="G27" s="289"/>
      <c r="H27" s="135"/>
      <c r="I27" s="135"/>
      <c r="J27" s="135"/>
      <c r="K27" s="137"/>
      <c r="L27" s="173"/>
      <c r="M27" s="177"/>
      <c r="N27" s="181"/>
      <c r="O27" s="185"/>
      <c r="P27" s="189"/>
      <c r="Q27" s="189"/>
      <c r="R27" s="34"/>
      <c r="S27" s="205"/>
      <c r="T27" s="208"/>
      <c r="U27" s="205"/>
      <c r="V27" s="198"/>
    </row>
    <row r="28" spans="1:25" x14ac:dyDescent="0.2">
      <c r="A28" s="125"/>
      <c r="B28" s="126"/>
      <c r="C28" s="8" t="s">
        <v>51</v>
      </c>
      <c r="D28" s="127"/>
      <c r="E28" s="127"/>
      <c r="F28" s="125"/>
      <c r="G28" s="289"/>
      <c r="H28" s="135"/>
      <c r="I28" s="135"/>
      <c r="J28" s="135"/>
      <c r="K28" s="137"/>
      <c r="L28" s="173"/>
      <c r="M28" s="177"/>
      <c r="N28" s="181"/>
      <c r="O28" s="185"/>
      <c r="P28" s="189"/>
      <c r="Q28" s="189"/>
      <c r="R28" s="34"/>
      <c r="S28" s="205"/>
      <c r="T28" s="208"/>
      <c r="U28" s="205"/>
      <c r="V28" s="198"/>
    </row>
    <row r="29" spans="1:25" x14ac:dyDescent="0.2">
      <c r="A29" s="125"/>
      <c r="B29" s="126"/>
      <c r="C29" s="8" t="s">
        <v>52</v>
      </c>
      <c r="D29" s="127"/>
      <c r="E29" s="127"/>
      <c r="F29" s="125"/>
      <c r="G29" s="289"/>
      <c r="H29" s="135"/>
      <c r="I29" s="135"/>
      <c r="J29" s="135"/>
      <c r="K29" s="137"/>
      <c r="L29" s="173"/>
      <c r="M29" s="177"/>
      <c r="N29" s="181"/>
      <c r="O29" s="185"/>
      <c r="P29" s="189"/>
      <c r="Q29" s="189"/>
      <c r="R29" s="34"/>
      <c r="S29" s="205"/>
      <c r="T29" s="208"/>
      <c r="U29" s="205"/>
      <c r="V29" s="198"/>
    </row>
    <row r="30" spans="1:25" x14ac:dyDescent="0.2">
      <c r="A30" s="125"/>
      <c r="B30" s="126"/>
      <c r="C30" s="8" t="s">
        <v>53</v>
      </c>
      <c r="D30" s="127"/>
      <c r="E30" s="127"/>
      <c r="F30" s="125"/>
      <c r="G30" s="289"/>
      <c r="H30" s="135"/>
      <c r="I30" s="135"/>
      <c r="J30" s="135"/>
      <c r="K30" s="137"/>
      <c r="L30" s="173"/>
      <c r="M30" s="177"/>
      <c r="N30" s="181"/>
      <c r="O30" s="185"/>
      <c r="P30" s="189"/>
      <c r="Q30" s="189"/>
      <c r="R30" s="34"/>
      <c r="S30" s="205"/>
      <c r="T30" s="208"/>
      <c r="U30" s="205"/>
      <c r="V30" s="198"/>
    </row>
    <row r="31" spans="1:25" x14ac:dyDescent="0.2">
      <c r="A31" s="125"/>
      <c r="B31" s="126"/>
      <c r="C31" s="8" t="s">
        <v>54</v>
      </c>
      <c r="D31" s="127"/>
      <c r="E31" s="127"/>
      <c r="F31" s="125"/>
      <c r="G31" s="289"/>
      <c r="H31" s="135"/>
      <c r="I31" s="135"/>
      <c r="J31" s="135"/>
      <c r="K31" s="137"/>
      <c r="L31" s="173"/>
      <c r="M31" s="177"/>
      <c r="N31" s="181"/>
      <c r="O31" s="185"/>
      <c r="P31" s="189"/>
      <c r="Q31" s="189"/>
      <c r="R31" s="34"/>
      <c r="S31" s="205"/>
      <c r="T31" s="208"/>
      <c r="U31" s="205"/>
      <c r="V31" s="198"/>
    </row>
    <row r="32" spans="1:25" x14ac:dyDescent="0.2">
      <c r="A32" s="125"/>
      <c r="B32" s="126"/>
      <c r="C32" s="8" t="s">
        <v>55</v>
      </c>
      <c r="D32" s="127"/>
      <c r="E32" s="127"/>
      <c r="F32" s="125"/>
      <c r="G32" s="289"/>
      <c r="H32" s="135"/>
      <c r="I32" s="135"/>
      <c r="J32" s="135"/>
      <c r="K32" s="137"/>
      <c r="L32" s="173"/>
      <c r="M32" s="177"/>
      <c r="N32" s="181"/>
      <c r="O32" s="185"/>
      <c r="P32" s="189"/>
      <c r="Q32" s="189"/>
      <c r="R32" s="34"/>
      <c r="S32" s="205"/>
      <c r="T32" s="208"/>
      <c r="U32" s="205"/>
      <c r="V32" s="198"/>
    </row>
    <row r="33" spans="1:23" x14ac:dyDescent="0.2">
      <c r="A33" s="125"/>
      <c r="B33" s="126"/>
      <c r="C33" s="8" t="s">
        <v>56</v>
      </c>
      <c r="D33" s="127"/>
      <c r="E33" s="127"/>
      <c r="F33" s="125"/>
      <c r="G33" s="289"/>
      <c r="H33" s="135"/>
      <c r="I33" s="135"/>
      <c r="J33" s="135"/>
      <c r="K33" s="137"/>
      <c r="L33" s="173"/>
      <c r="M33" s="177"/>
      <c r="N33" s="181"/>
      <c r="O33" s="185"/>
      <c r="P33" s="189"/>
      <c r="Q33" s="189"/>
      <c r="R33" s="34"/>
      <c r="S33" s="205"/>
      <c r="T33" s="208"/>
      <c r="U33" s="205"/>
      <c r="V33" s="198"/>
    </row>
    <row r="34" spans="1:23" x14ac:dyDescent="0.2">
      <c r="A34" s="125"/>
      <c r="B34" s="126"/>
      <c r="C34" s="9" t="s">
        <v>57</v>
      </c>
      <c r="D34" s="127"/>
      <c r="E34" s="127"/>
      <c r="F34" s="125"/>
      <c r="G34" s="290"/>
      <c r="H34" s="120"/>
      <c r="I34" s="120"/>
      <c r="J34" s="120"/>
      <c r="K34" s="138"/>
      <c r="L34" s="173"/>
      <c r="M34" s="177"/>
      <c r="N34" s="181"/>
      <c r="O34" s="185"/>
      <c r="P34" s="189"/>
      <c r="Q34" s="189"/>
      <c r="R34" s="35"/>
      <c r="S34" s="206"/>
      <c r="T34" s="209"/>
      <c r="U34" s="206"/>
      <c r="V34" s="198"/>
    </row>
    <row r="35" spans="1:23" ht="22.5" x14ac:dyDescent="0.2">
      <c r="A35" s="116">
        <v>4</v>
      </c>
      <c r="B35" s="128" t="s">
        <v>58</v>
      </c>
      <c r="C35" s="4" t="s">
        <v>59</v>
      </c>
      <c r="D35" s="129" t="s">
        <v>28</v>
      </c>
      <c r="E35" s="129">
        <v>521415</v>
      </c>
      <c r="F35" s="166">
        <v>29</v>
      </c>
      <c r="G35" s="288">
        <v>1714143</v>
      </c>
      <c r="H35" s="117">
        <v>773500</v>
      </c>
      <c r="I35" s="170">
        <v>816173</v>
      </c>
      <c r="J35" s="119">
        <v>5300000</v>
      </c>
      <c r="K35" s="139">
        <v>1062271</v>
      </c>
      <c r="L35" s="173">
        <f>AVERAGE(G35:K39)</f>
        <v>1933217.4</v>
      </c>
      <c r="M35" s="177">
        <f>_xlfn.STDEV.S(G35:K39)</f>
        <v>1919277.1386322246</v>
      </c>
      <c r="N35" s="181">
        <f>L35+M35</f>
        <v>3852494.5386322243</v>
      </c>
      <c r="O35" s="185">
        <f>L35-M35</f>
        <v>13940.261367775267</v>
      </c>
      <c r="P35" s="189">
        <f>ROUND(AVERAGEIFS(G35:K39,G35:K39, "&gt;= "&amp;O35,G35:K39, "&lt;= "&amp;N35),0)</f>
        <v>1091522</v>
      </c>
      <c r="Q35" s="189">
        <f>P35*F35</f>
        <v>31654138</v>
      </c>
      <c r="R35" s="33"/>
      <c r="S35" s="210">
        <f>H35*F35</f>
        <v>22431500</v>
      </c>
      <c r="T35" s="213">
        <f>I35*F35</f>
        <v>23669017</v>
      </c>
      <c r="U35" s="204">
        <f>J35*F35</f>
        <v>153700000</v>
      </c>
      <c r="V35" s="198">
        <f>K35*F35</f>
        <v>30805859</v>
      </c>
    </row>
    <row r="36" spans="1:23" x14ac:dyDescent="0.2">
      <c r="A36" s="116"/>
      <c r="B36" s="128"/>
      <c r="C36" s="5" t="s">
        <v>60</v>
      </c>
      <c r="D36" s="129"/>
      <c r="E36" s="129"/>
      <c r="F36" s="166"/>
      <c r="G36" s="289"/>
      <c r="H36" s="118"/>
      <c r="I36" s="171"/>
      <c r="J36" s="135"/>
      <c r="K36" s="140"/>
      <c r="L36" s="173"/>
      <c r="M36" s="177"/>
      <c r="N36" s="181"/>
      <c r="O36" s="185"/>
      <c r="P36" s="189"/>
      <c r="Q36" s="189"/>
      <c r="R36" s="34"/>
      <c r="S36" s="211"/>
      <c r="T36" s="214"/>
      <c r="U36" s="205"/>
      <c r="V36" s="198"/>
    </row>
    <row r="37" spans="1:23" x14ac:dyDescent="0.2">
      <c r="A37" s="116"/>
      <c r="B37" s="128"/>
      <c r="C37" s="5" t="s">
        <v>61</v>
      </c>
      <c r="D37" s="129"/>
      <c r="E37" s="129"/>
      <c r="F37" s="166"/>
      <c r="G37" s="289"/>
      <c r="H37" s="118"/>
      <c r="I37" s="171"/>
      <c r="J37" s="135"/>
      <c r="K37" s="140"/>
      <c r="L37" s="173"/>
      <c r="M37" s="177"/>
      <c r="N37" s="181"/>
      <c r="O37" s="185"/>
      <c r="P37" s="189"/>
      <c r="Q37" s="189"/>
      <c r="R37" s="34"/>
      <c r="S37" s="211"/>
      <c r="T37" s="214"/>
      <c r="U37" s="205"/>
      <c r="V37" s="198"/>
    </row>
    <row r="38" spans="1:23" x14ac:dyDescent="0.2">
      <c r="A38" s="116"/>
      <c r="B38" s="128"/>
      <c r="C38" s="5" t="s">
        <v>62</v>
      </c>
      <c r="D38" s="129"/>
      <c r="E38" s="129"/>
      <c r="F38" s="166"/>
      <c r="G38" s="289"/>
      <c r="H38" s="118"/>
      <c r="I38" s="171"/>
      <c r="J38" s="135"/>
      <c r="K38" s="140"/>
      <c r="L38" s="173"/>
      <c r="M38" s="177"/>
      <c r="N38" s="181"/>
      <c r="O38" s="185"/>
      <c r="P38" s="189"/>
      <c r="Q38" s="189"/>
      <c r="R38" s="34"/>
      <c r="S38" s="211"/>
      <c r="T38" s="214"/>
      <c r="U38" s="205"/>
      <c r="V38" s="198"/>
    </row>
    <row r="39" spans="1:23" x14ac:dyDescent="0.2">
      <c r="A39" s="116"/>
      <c r="B39" s="128"/>
      <c r="C39" s="6" t="s">
        <v>35</v>
      </c>
      <c r="D39" s="129"/>
      <c r="E39" s="129"/>
      <c r="F39" s="166"/>
      <c r="G39" s="290"/>
      <c r="H39" s="118"/>
      <c r="I39" s="172"/>
      <c r="J39" s="120"/>
      <c r="K39" s="141"/>
      <c r="L39" s="173"/>
      <c r="M39" s="177"/>
      <c r="N39" s="181"/>
      <c r="O39" s="185"/>
      <c r="P39" s="189"/>
      <c r="Q39" s="189"/>
      <c r="R39" s="35"/>
      <c r="S39" s="212"/>
      <c r="T39" s="215"/>
      <c r="U39" s="206"/>
      <c r="V39" s="198"/>
    </row>
    <row r="40" spans="1:23" ht="22.5" x14ac:dyDescent="0.2">
      <c r="A40" s="125">
        <v>5</v>
      </c>
      <c r="B40" s="126" t="s">
        <v>63</v>
      </c>
      <c r="C40" s="10" t="s">
        <v>64</v>
      </c>
      <c r="D40" s="127" t="s">
        <v>28</v>
      </c>
      <c r="E40" s="127">
        <v>521415</v>
      </c>
      <c r="F40" s="125">
        <v>2</v>
      </c>
      <c r="G40" s="288">
        <v>1124237</v>
      </c>
      <c r="H40" s="119">
        <v>1190000</v>
      </c>
      <c r="I40" s="119">
        <v>1249333</v>
      </c>
      <c r="J40" s="119">
        <v>1300000</v>
      </c>
      <c r="K40" s="136">
        <v>1166667</v>
      </c>
      <c r="L40" s="173">
        <f>AVERAGE(G40:K41)</f>
        <v>1206047.3999999999</v>
      </c>
      <c r="M40" s="177">
        <f>_xlfn.STDEV.S(G40:K41)</f>
        <v>69285.659975928647</v>
      </c>
      <c r="N40" s="181">
        <f>L40+M40</f>
        <v>1275333.0599759286</v>
      </c>
      <c r="O40" s="185">
        <f>L40-M40</f>
        <v>1136761.7400240712</v>
      </c>
      <c r="P40" s="189">
        <f>ROUND(AVERAGEIFS(G40:K41,G40:K41, "&gt;= "&amp;O40,G40:K41, "&lt;= "&amp;N40),0)</f>
        <v>1202000</v>
      </c>
      <c r="Q40" s="189">
        <f>P40*F40</f>
        <v>2404000</v>
      </c>
      <c r="R40" s="33"/>
      <c r="S40" s="204">
        <f>H40*F40</f>
        <v>2380000</v>
      </c>
      <c r="T40" s="207">
        <f>I40*F40</f>
        <v>2498666</v>
      </c>
      <c r="U40" s="204">
        <f>J40*F40</f>
        <v>2600000</v>
      </c>
      <c r="V40" s="198">
        <f>K40*F40</f>
        <v>2333334</v>
      </c>
      <c r="W40" s="24"/>
    </row>
    <row r="41" spans="1:23" x14ac:dyDescent="0.2">
      <c r="A41" s="125"/>
      <c r="B41" s="126"/>
      <c r="C41" s="10" t="s">
        <v>65</v>
      </c>
      <c r="D41" s="127"/>
      <c r="E41" s="127"/>
      <c r="F41" s="125"/>
      <c r="G41" s="290"/>
      <c r="H41" s="120"/>
      <c r="I41" s="120"/>
      <c r="J41" s="120"/>
      <c r="K41" s="138"/>
      <c r="L41" s="173"/>
      <c r="M41" s="177"/>
      <c r="N41" s="181"/>
      <c r="O41" s="185"/>
      <c r="P41" s="189"/>
      <c r="Q41" s="189"/>
      <c r="R41" s="35"/>
      <c r="S41" s="206"/>
      <c r="T41" s="209"/>
      <c r="U41" s="206"/>
      <c r="V41" s="198"/>
    </row>
    <row r="42" spans="1:23" x14ac:dyDescent="0.2">
      <c r="A42" s="116">
        <v>6</v>
      </c>
      <c r="B42" s="128" t="s">
        <v>66</v>
      </c>
      <c r="C42" s="4" t="s">
        <v>67</v>
      </c>
      <c r="D42" s="129" t="s">
        <v>28</v>
      </c>
      <c r="E42" s="129">
        <v>521415</v>
      </c>
      <c r="F42" s="116">
        <v>9</v>
      </c>
      <c r="G42" s="288">
        <v>2171286</v>
      </c>
      <c r="H42" s="121">
        <v>2659650</v>
      </c>
      <c r="I42" s="119">
        <v>4368085</v>
      </c>
      <c r="J42" s="119">
        <v>2790000</v>
      </c>
      <c r="K42" s="139">
        <v>2837302</v>
      </c>
      <c r="L42" s="173">
        <f>AVERAGE(G42:K50)</f>
        <v>2965264.6</v>
      </c>
      <c r="M42" s="177">
        <f>_xlfn.STDEV.S(G42:K50)</f>
        <v>827465.93323520024</v>
      </c>
      <c r="N42" s="181">
        <f>L42+M42</f>
        <v>3792730.5332352002</v>
      </c>
      <c r="O42" s="185">
        <f>L42-M42</f>
        <v>2137798.6667648</v>
      </c>
      <c r="P42" s="189">
        <f>ROUND(AVERAGEIFS(G42:K50,G42:K50, "&gt;= "&amp;O42,G42:K50, "&lt;= "&amp;N42),0)</f>
        <v>2614560</v>
      </c>
      <c r="Q42" s="189">
        <f>P42*F42</f>
        <v>23531040</v>
      </c>
      <c r="R42" s="33"/>
      <c r="S42" s="204">
        <f>H42*F42</f>
        <v>23936850</v>
      </c>
      <c r="T42" s="207">
        <f>I42*F42</f>
        <v>39312765</v>
      </c>
      <c r="U42" s="204">
        <f>J42*F42</f>
        <v>25110000</v>
      </c>
      <c r="V42" s="198">
        <f>K42*F42</f>
        <v>25535718</v>
      </c>
    </row>
    <row r="43" spans="1:23" x14ac:dyDescent="0.2">
      <c r="A43" s="116"/>
      <c r="B43" s="128"/>
      <c r="C43" s="5" t="s">
        <v>68</v>
      </c>
      <c r="D43" s="129"/>
      <c r="E43" s="129"/>
      <c r="F43" s="116"/>
      <c r="G43" s="289"/>
      <c r="H43" s="122"/>
      <c r="I43" s="135"/>
      <c r="J43" s="135"/>
      <c r="K43" s="140"/>
      <c r="L43" s="173"/>
      <c r="M43" s="177"/>
      <c r="N43" s="181"/>
      <c r="O43" s="185"/>
      <c r="P43" s="189"/>
      <c r="Q43" s="189"/>
      <c r="R43" s="34"/>
      <c r="S43" s="205"/>
      <c r="T43" s="208"/>
      <c r="U43" s="205"/>
      <c r="V43" s="198"/>
    </row>
    <row r="44" spans="1:23" x14ac:dyDescent="0.2">
      <c r="A44" s="116"/>
      <c r="B44" s="128"/>
      <c r="C44" s="5" t="s">
        <v>69</v>
      </c>
      <c r="D44" s="129"/>
      <c r="E44" s="129"/>
      <c r="F44" s="116"/>
      <c r="G44" s="289"/>
      <c r="H44" s="122"/>
      <c r="I44" s="135"/>
      <c r="J44" s="135"/>
      <c r="K44" s="140"/>
      <c r="L44" s="173"/>
      <c r="M44" s="177"/>
      <c r="N44" s="181"/>
      <c r="O44" s="185"/>
      <c r="P44" s="189"/>
      <c r="Q44" s="189"/>
      <c r="R44" s="34"/>
      <c r="S44" s="205"/>
      <c r="T44" s="208"/>
      <c r="U44" s="205"/>
      <c r="V44" s="198"/>
    </row>
    <row r="45" spans="1:23" x14ac:dyDescent="0.2">
      <c r="A45" s="116"/>
      <c r="B45" s="128"/>
      <c r="C45" s="5" t="s">
        <v>70</v>
      </c>
      <c r="D45" s="129"/>
      <c r="E45" s="129"/>
      <c r="F45" s="116"/>
      <c r="G45" s="289"/>
      <c r="H45" s="122"/>
      <c r="I45" s="135"/>
      <c r="J45" s="135"/>
      <c r="K45" s="140"/>
      <c r="L45" s="173"/>
      <c r="M45" s="177"/>
      <c r="N45" s="181"/>
      <c r="O45" s="185"/>
      <c r="P45" s="189"/>
      <c r="Q45" s="189"/>
      <c r="R45" s="34"/>
      <c r="S45" s="205"/>
      <c r="T45" s="208"/>
      <c r="U45" s="205"/>
      <c r="V45" s="198"/>
    </row>
    <row r="46" spans="1:23" x14ac:dyDescent="0.2">
      <c r="A46" s="116"/>
      <c r="B46" s="128"/>
      <c r="C46" s="5" t="s">
        <v>71</v>
      </c>
      <c r="D46" s="129"/>
      <c r="E46" s="129"/>
      <c r="F46" s="116"/>
      <c r="G46" s="289"/>
      <c r="H46" s="122"/>
      <c r="I46" s="135"/>
      <c r="J46" s="135"/>
      <c r="K46" s="140"/>
      <c r="L46" s="173"/>
      <c r="M46" s="177"/>
      <c r="N46" s="181"/>
      <c r="O46" s="185"/>
      <c r="P46" s="189"/>
      <c r="Q46" s="189"/>
      <c r="R46" s="34"/>
      <c r="S46" s="205"/>
      <c r="T46" s="208"/>
      <c r="U46" s="205"/>
      <c r="V46" s="198"/>
    </row>
    <row r="47" spans="1:23" x14ac:dyDescent="0.2">
      <c r="A47" s="116"/>
      <c r="B47" s="128"/>
      <c r="C47" s="5" t="s">
        <v>72</v>
      </c>
      <c r="D47" s="129"/>
      <c r="E47" s="129"/>
      <c r="F47" s="116"/>
      <c r="G47" s="289"/>
      <c r="H47" s="122"/>
      <c r="I47" s="135"/>
      <c r="J47" s="135"/>
      <c r="K47" s="140"/>
      <c r="L47" s="173"/>
      <c r="M47" s="177"/>
      <c r="N47" s="181"/>
      <c r="O47" s="185"/>
      <c r="P47" s="189"/>
      <c r="Q47" s="189"/>
      <c r="R47" s="34"/>
      <c r="S47" s="205"/>
      <c r="T47" s="208"/>
      <c r="U47" s="205"/>
      <c r="V47" s="198"/>
    </row>
    <row r="48" spans="1:23" x14ac:dyDescent="0.2">
      <c r="A48" s="116"/>
      <c r="B48" s="128"/>
      <c r="C48" s="5" t="s">
        <v>73</v>
      </c>
      <c r="D48" s="129"/>
      <c r="E48" s="129"/>
      <c r="F48" s="116"/>
      <c r="G48" s="289"/>
      <c r="H48" s="122"/>
      <c r="I48" s="135"/>
      <c r="J48" s="135"/>
      <c r="K48" s="140"/>
      <c r="L48" s="173"/>
      <c r="M48" s="177"/>
      <c r="N48" s="181"/>
      <c r="O48" s="185"/>
      <c r="P48" s="189"/>
      <c r="Q48" s="189"/>
      <c r="R48" s="34"/>
      <c r="S48" s="205"/>
      <c r="T48" s="208"/>
      <c r="U48" s="205"/>
      <c r="V48" s="198"/>
    </row>
    <row r="49" spans="1:25" x14ac:dyDescent="0.2">
      <c r="A49" s="116"/>
      <c r="B49" s="128"/>
      <c r="C49" s="5" t="s">
        <v>74</v>
      </c>
      <c r="D49" s="129"/>
      <c r="E49" s="129"/>
      <c r="F49" s="116"/>
      <c r="G49" s="289"/>
      <c r="H49" s="122"/>
      <c r="I49" s="135"/>
      <c r="J49" s="135"/>
      <c r="K49" s="140"/>
      <c r="L49" s="173"/>
      <c r="M49" s="177"/>
      <c r="N49" s="181"/>
      <c r="O49" s="185"/>
      <c r="P49" s="189"/>
      <c r="Q49" s="189"/>
      <c r="R49" s="34"/>
      <c r="S49" s="205"/>
      <c r="T49" s="208"/>
      <c r="U49" s="205"/>
      <c r="V49" s="198"/>
    </row>
    <row r="50" spans="1:25" x14ac:dyDescent="0.2">
      <c r="A50" s="116"/>
      <c r="B50" s="128"/>
      <c r="C50" s="6" t="s">
        <v>75</v>
      </c>
      <c r="D50" s="129"/>
      <c r="E50" s="129"/>
      <c r="F50" s="116"/>
      <c r="G50" s="290"/>
      <c r="H50" s="123"/>
      <c r="I50" s="120"/>
      <c r="J50" s="120"/>
      <c r="K50" s="141"/>
      <c r="L50" s="173"/>
      <c r="M50" s="177"/>
      <c r="N50" s="181"/>
      <c r="O50" s="185"/>
      <c r="P50" s="189"/>
      <c r="Q50" s="189"/>
      <c r="R50" s="35"/>
      <c r="S50" s="206"/>
      <c r="T50" s="209"/>
      <c r="U50" s="206"/>
      <c r="V50" s="198"/>
    </row>
    <row r="51" spans="1:25" ht="22.5" x14ac:dyDescent="0.2">
      <c r="A51" s="1">
        <v>7</v>
      </c>
      <c r="B51" s="3" t="s">
        <v>76</v>
      </c>
      <c r="C51" s="10" t="s">
        <v>77</v>
      </c>
      <c r="D51" s="2" t="s">
        <v>28</v>
      </c>
      <c r="E51" s="2">
        <v>521415</v>
      </c>
      <c r="F51" s="1">
        <v>1</v>
      </c>
      <c r="G51" s="291">
        <v>1071286</v>
      </c>
      <c r="H51" s="44">
        <v>1268540</v>
      </c>
      <c r="I51" s="14"/>
      <c r="J51" s="14">
        <v>1190000</v>
      </c>
      <c r="K51" s="25">
        <v>1132937</v>
      </c>
      <c r="L51" s="17">
        <f>AVERAGE(G51:K51)</f>
        <v>1165690.75</v>
      </c>
      <c r="M51" s="16">
        <f>_xlfn.STDEV.S(G51:K51)</f>
        <v>83972.163686843269</v>
      </c>
      <c r="N51" s="15">
        <f>L51+M51</f>
        <v>1249662.9136868434</v>
      </c>
      <c r="O51" s="22">
        <f>L51-M51</f>
        <v>1081718.5863131566</v>
      </c>
      <c r="P51" s="12">
        <f>ROUND(AVERAGEIFS(G51:K51,G51:K51, "&gt;= "&amp;O51,G51:K51, "&lt;= "&amp;N51),0)</f>
        <v>1161469</v>
      </c>
      <c r="Q51" s="12">
        <f>P51*F51</f>
        <v>1161469</v>
      </c>
      <c r="R51" s="36"/>
      <c r="S51" s="13">
        <f>H51*F51</f>
        <v>1268540</v>
      </c>
      <c r="T51" s="14">
        <f>I51*F51</f>
        <v>0</v>
      </c>
      <c r="U51" s="14">
        <f>J51*F51</f>
        <v>1190000</v>
      </c>
      <c r="V51" s="42">
        <f>K51*F51</f>
        <v>1132937</v>
      </c>
      <c r="W51" s="24"/>
    </row>
    <row r="52" spans="1:25" ht="33.75" x14ac:dyDescent="0.2">
      <c r="A52" s="116">
        <v>8</v>
      </c>
      <c r="B52" s="128" t="s">
        <v>78</v>
      </c>
      <c r="C52" s="4" t="s">
        <v>79</v>
      </c>
      <c r="D52" s="129" t="s">
        <v>28</v>
      </c>
      <c r="E52" s="129">
        <v>521418</v>
      </c>
      <c r="F52" s="116">
        <v>51</v>
      </c>
      <c r="G52" s="130">
        <v>539800</v>
      </c>
      <c r="H52" s="117">
        <v>315000</v>
      </c>
      <c r="I52" s="119">
        <v>449653</v>
      </c>
      <c r="J52" s="119">
        <v>316500</v>
      </c>
      <c r="K52" s="167">
        <v>448980</v>
      </c>
      <c r="L52" s="174">
        <f>AVERAGE(G52:K61)</f>
        <v>413986.6</v>
      </c>
      <c r="M52" s="178">
        <f>_xlfn.STDEV.S(G52:K61)</f>
        <v>96989.208048112181</v>
      </c>
      <c r="N52" s="182">
        <f>L52+M52</f>
        <v>510975.80804811214</v>
      </c>
      <c r="O52" s="186">
        <f>L52-M52</f>
        <v>316997.39195188781</v>
      </c>
      <c r="P52" s="190">
        <f>ROUND(AVERAGEIFS(G52:K61,G52:K61, "&gt;= "&amp;O52,G52:K61, "&lt;= "&amp;N52),0)</f>
        <v>449317</v>
      </c>
      <c r="Q52" s="190">
        <f>P52*F52</f>
        <v>22915167</v>
      </c>
      <c r="R52" s="37"/>
      <c r="S52" s="204">
        <f>H52*F52</f>
        <v>16065000</v>
      </c>
      <c r="T52" s="207">
        <f>I52*F52</f>
        <v>22932303</v>
      </c>
      <c r="U52" s="204">
        <f>J52*F52</f>
        <v>16141500</v>
      </c>
      <c r="V52" s="199">
        <f>K52*F52</f>
        <v>22897980</v>
      </c>
    </row>
    <row r="53" spans="1:25" ht="22.5" x14ac:dyDescent="0.2">
      <c r="A53" s="116"/>
      <c r="B53" s="128"/>
      <c r="C53" s="5" t="s">
        <v>80</v>
      </c>
      <c r="D53" s="129"/>
      <c r="E53" s="129"/>
      <c r="F53" s="116"/>
      <c r="G53" s="131"/>
      <c r="H53" s="118"/>
      <c r="I53" s="135"/>
      <c r="J53" s="135"/>
      <c r="K53" s="168"/>
      <c r="L53" s="174"/>
      <c r="M53" s="178"/>
      <c r="N53" s="182"/>
      <c r="O53" s="186"/>
      <c r="P53" s="190"/>
      <c r="Q53" s="190"/>
      <c r="R53" s="38"/>
      <c r="S53" s="205"/>
      <c r="T53" s="208"/>
      <c r="U53" s="205"/>
      <c r="V53" s="199"/>
    </row>
    <row r="54" spans="1:25" x14ac:dyDescent="0.2">
      <c r="A54" s="116"/>
      <c r="B54" s="128"/>
      <c r="C54" s="5" t="s">
        <v>81</v>
      </c>
      <c r="D54" s="129"/>
      <c r="E54" s="129"/>
      <c r="F54" s="116"/>
      <c r="G54" s="131"/>
      <c r="H54" s="118"/>
      <c r="I54" s="135"/>
      <c r="J54" s="135"/>
      <c r="K54" s="168"/>
      <c r="L54" s="174"/>
      <c r="M54" s="178"/>
      <c r="N54" s="182"/>
      <c r="O54" s="186"/>
      <c r="P54" s="190"/>
      <c r="Q54" s="190"/>
      <c r="R54" s="38"/>
      <c r="S54" s="205"/>
      <c r="T54" s="208"/>
      <c r="U54" s="205"/>
      <c r="V54" s="199"/>
    </row>
    <row r="55" spans="1:25" x14ac:dyDescent="0.2">
      <c r="A55" s="116"/>
      <c r="B55" s="128"/>
      <c r="C55" s="5" t="s">
        <v>82</v>
      </c>
      <c r="D55" s="129"/>
      <c r="E55" s="129"/>
      <c r="F55" s="116"/>
      <c r="G55" s="131"/>
      <c r="H55" s="118"/>
      <c r="I55" s="135"/>
      <c r="J55" s="135"/>
      <c r="K55" s="168"/>
      <c r="L55" s="174"/>
      <c r="M55" s="178"/>
      <c r="N55" s="182"/>
      <c r="O55" s="186"/>
      <c r="P55" s="190"/>
      <c r="Q55" s="190"/>
      <c r="R55" s="38"/>
      <c r="S55" s="205"/>
      <c r="T55" s="208"/>
      <c r="U55" s="205"/>
      <c r="V55" s="199"/>
    </row>
    <row r="56" spans="1:25" x14ac:dyDescent="0.2">
      <c r="A56" s="116"/>
      <c r="B56" s="128"/>
      <c r="C56" s="5" t="s">
        <v>83</v>
      </c>
      <c r="D56" s="129"/>
      <c r="E56" s="129"/>
      <c r="F56" s="116"/>
      <c r="G56" s="131"/>
      <c r="H56" s="118"/>
      <c r="I56" s="135"/>
      <c r="J56" s="135"/>
      <c r="K56" s="168"/>
      <c r="L56" s="174"/>
      <c r="M56" s="178"/>
      <c r="N56" s="182"/>
      <c r="O56" s="186"/>
      <c r="P56" s="190"/>
      <c r="Q56" s="190"/>
      <c r="R56" s="38"/>
      <c r="S56" s="205"/>
      <c r="T56" s="208"/>
      <c r="U56" s="205"/>
      <c r="V56" s="199"/>
    </row>
    <row r="57" spans="1:25" x14ac:dyDescent="0.2">
      <c r="A57" s="116"/>
      <c r="B57" s="128"/>
      <c r="C57" s="5" t="s">
        <v>84</v>
      </c>
      <c r="D57" s="129"/>
      <c r="E57" s="129"/>
      <c r="F57" s="116"/>
      <c r="G57" s="131"/>
      <c r="H57" s="118"/>
      <c r="I57" s="135"/>
      <c r="J57" s="135"/>
      <c r="K57" s="168"/>
      <c r="L57" s="174"/>
      <c r="M57" s="178"/>
      <c r="N57" s="182"/>
      <c r="O57" s="186"/>
      <c r="P57" s="190"/>
      <c r="Q57" s="190"/>
      <c r="R57" s="38"/>
      <c r="S57" s="205"/>
      <c r="T57" s="208"/>
      <c r="U57" s="205"/>
      <c r="V57" s="199"/>
    </row>
    <row r="58" spans="1:25" x14ac:dyDescent="0.2">
      <c r="A58" s="116"/>
      <c r="B58" s="128"/>
      <c r="C58" s="5" t="s">
        <v>85</v>
      </c>
      <c r="D58" s="129"/>
      <c r="E58" s="129"/>
      <c r="F58" s="116"/>
      <c r="G58" s="131"/>
      <c r="H58" s="118"/>
      <c r="I58" s="135"/>
      <c r="J58" s="135"/>
      <c r="K58" s="168"/>
      <c r="L58" s="174"/>
      <c r="M58" s="178"/>
      <c r="N58" s="182"/>
      <c r="O58" s="186"/>
      <c r="P58" s="190"/>
      <c r="Q58" s="190"/>
      <c r="R58" s="38"/>
      <c r="S58" s="205"/>
      <c r="T58" s="208"/>
      <c r="U58" s="205"/>
      <c r="V58" s="199"/>
    </row>
    <row r="59" spans="1:25" x14ac:dyDescent="0.2">
      <c r="A59" s="116"/>
      <c r="B59" s="128"/>
      <c r="C59" s="5" t="s">
        <v>86</v>
      </c>
      <c r="D59" s="129"/>
      <c r="E59" s="129"/>
      <c r="F59" s="116"/>
      <c r="G59" s="131"/>
      <c r="H59" s="118"/>
      <c r="I59" s="135"/>
      <c r="J59" s="135"/>
      <c r="K59" s="168"/>
      <c r="L59" s="174"/>
      <c r="M59" s="178"/>
      <c r="N59" s="182"/>
      <c r="O59" s="186"/>
      <c r="P59" s="190"/>
      <c r="Q59" s="190"/>
      <c r="R59" s="38"/>
      <c r="S59" s="205"/>
      <c r="T59" s="208"/>
      <c r="U59" s="205"/>
      <c r="V59" s="199"/>
    </row>
    <row r="60" spans="1:25" x14ac:dyDescent="0.2">
      <c r="A60" s="116"/>
      <c r="B60" s="128"/>
      <c r="C60" s="5" t="s">
        <v>87</v>
      </c>
      <c r="D60" s="129"/>
      <c r="E60" s="129"/>
      <c r="F60" s="116"/>
      <c r="G60" s="131"/>
      <c r="H60" s="118"/>
      <c r="I60" s="135"/>
      <c r="J60" s="135"/>
      <c r="K60" s="168"/>
      <c r="L60" s="174"/>
      <c r="M60" s="178"/>
      <c r="N60" s="182"/>
      <c r="O60" s="186"/>
      <c r="P60" s="190"/>
      <c r="Q60" s="190"/>
      <c r="R60" s="38"/>
      <c r="S60" s="205"/>
      <c r="T60" s="208"/>
      <c r="U60" s="205"/>
      <c r="V60" s="199"/>
    </row>
    <row r="61" spans="1:25" x14ac:dyDescent="0.2">
      <c r="A61" s="116"/>
      <c r="B61" s="128"/>
      <c r="C61" s="6" t="s">
        <v>35</v>
      </c>
      <c r="D61" s="129"/>
      <c r="E61" s="129"/>
      <c r="F61" s="116"/>
      <c r="G61" s="132"/>
      <c r="H61" s="124"/>
      <c r="I61" s="120"/>
      <c r="J61" s="120"/>
      <c r="K61" s="169"/>
      <c r="L61" s="174"/>
      <c r="M61" s="178"/>
      <c r="N61" s="182"/>
      <c r="O61" s="186"/>
      <c r="P61" s="190"/>
      <c r="Q61" s="190"/>
      <c r="R61" s="39"/>
      <c r="S61" s="206"/>
      <c r="T61" s="209"/>
      <c r="U61" s="206"/>
      <c r="V61" s="199"/>
    </row>
    <row r="62" spans="1:25" s="20" customFormat="1" x14ac:dyDescent="0.2">
      <c r="A62" s="134" t="s">
        <v>88</v>
      </c>
      <c r="B62" s="160"/>
      <c r="C62" s="160"/>
      <c r="D62" s="160"/>
      <c r="E62" s="161"/>
      <c r="F62" s="11">
        <f>SUM(F7:F61)</f>
        <v>123</v>
      </c>
      <c r="G62" s="43">
        <f t="shared" ref="G62:H62" si="0">SUM(G7:G61)</f>
        <v>10452488</v>
      </c>
      <c r="H62" s="43">
        <f t="shared" si="0"/>
        <v>8880620</v>
      </c>
      <c r="I62" s="43">
        <f t="shared" ref="I62:K62" si="1">SUM(I7:I61)</f>
        <v>10714710</v>
      </c>
      <c r="J62" s="43">
        <f t="shared" si="1"/>
        <v>14310500</v>
      </c>
      <c r="K62" s="43">
        <f t="shared" si="1"/>
        <v>9579404</v>
      </c>
      <c r="L62" s="18"/>
      <c r="M62" s="18"/>
      <c r="P62" s="23">
        <f>SUM(P7:P61)</f>
        <v>9873722</v>
      </c>
      <c r="Q62" s="23">
        <f>SUM(Q7:Q61)</f>
        <v>126432139</v>
      </c>
      <c r="R62" s="40"/>
      <c r="S62" s="21">
        <f>SUM(S7:S61)</f>
        <v>102336430</v>
      </c>
      <c r="T62" s="41">
        <f t="shared" ref="T62" si="2">SUM(T7:T61)</f>
        <v>139720708</v>
      </c>
      <c r="U62" s="21">
        <f>SUM(U7:U61)</f>
        <v>244458500</v>
      </c>
      <c r="V62" s="26">
        <f>SUM(V7:V61)</f>
        <v>121279345</v>
      </c>
      <c r="Y62" s="114"/>
    </row>
    <row r="64" spans="1:25" x14ac:dyDescent="0.2">
      <c r="K64" s="24"/>
    </row>
    <row r="65" spans="9:17" ht="157.5" customHeight="1" x14ac:dyDescent="0.2">
      <c r="P65" s="148" t="s">
        <v>127</v>
      </c>
      <c r="Q65" s="149"/>
    </row>
    <row r="66" spans="9:17" x14ac:dyDescent="0.2">
      <c r="I66" s="18" t="s">
        <v>128</v>
      </c>
      <c r="P66" s="18"/>
    </row>
    <row r="67" spans="9:17" x14ac:dyDescent="0.2">
      <c r="P67" s="18"/>
    </row>
    <row r="68" spans="9:17" x14ac:dyDescent="0.2">
      <c r="P68" s="18"/>
    </row>
    <row r="69" spans="9:17" x14ac:dyDescent="0.2">
      <c r="P69" s="18"/>
    </row>
    <row r="70" spans="9:17" x14ac:dyDescent="0.2">
      <c r="P70" s="18"/>
    </row>
    <row r="71" spans="9:17" x14ac:dyDescent="0.2">
      <c r="P71" s="18"/>
    </row>
    <row r="72" spans="9:17" x14ac:dyDescent="0.2">
      <c r="P72" s="18"/>
    </row>
    <row r="73" spans="9:17" x14ac:dyDescent="0.2">
      <c r="P73" s="18"/>
    </row>
    <row r="74" spans="9:17" x14ac:dyDescent="0.2">
      <c r="P74" s="18"/>
    </row>
  </sheetData>
  <mergeCells count="169">
    <mergeCell ref="U40:U41"/>
    <mergeCell ref="S42:S50"/>
    <mergeCell ref="T42:T50"/>
    <mergeCell ref="U42:U50"/>
    <mergeCell ref="S52:S61"/>
    <mergeCell ref="T52:T61"/>
    <mergeCell ref="U52:U61"/>
    <mergeCell ref="S40:S41"/>
    <mergeCell ref="T40:T41"/>
    <mergeCell ref="V5:V6"/>
    <mergeCell ref="S3:V4"/>
    <mergeCell ref="V7:V14"/>
    <mergeCell ref="V15:V22"/>
    <mergeCell ref="V23:V34"/>
    <mergeCell ref="V35:V39"/>
    <mergeCell ref="V40:V41"/>
    <mergeCell ref="V42:V50"/>
    <mergeCell ref="V52:V61"/>
    <mergeCell ref="S5:S6"/>
    <mergeCell ref="T5:T6"/>
    <mergeCell ref="U5:U6"/>
    <mergeCell ref="S7:S14"/>
    <mergeCell ref="T7:T14"/>
    <mergeCell ref="U7:U14"/>
    <mergeCell ref="S15:S22"/>
    <mergeCell ref="T15:T22"/>
    <mergeCell ref="U15:U22"/>
    <mergeCell ref="S23:S34"/>
    <mergeCell ref="T23:T34"/>
    <mergeCell ref="U23:U34"/>
    <mergeCell ref="S35:S39"/>
    <mergeCell ref="T35:T39"/>
    <mergeCell ref="U35:U39"/>
    <mergeCell ref="Q35:Q39"/>
    <mergeCell ref="Q40:Q41"/>
    <mergeCell ref="Q42:Q50"/>
    <mergeCell ref="Q52:Q61"/>
    <mergeCell ref="P7:P14"/>
    <mergeCell ref="P5:P6"/>
    <mergeCell ref="P15:P22"/>
    <mergeCell ref="P23:P34"/>
    <mergeCell ref="P35:P39"/>
    <mergeCell ref="P40:P41"/>
    <mergeCell ref="P42:P50"/>
    <mergeCell ref="P52:P61"/>
    <mergeCell ref="Q5:Q6"/>
    <mergeCell ref="Q7:Q14"/>
    <mergeCell ref="Q15:Q22"/>
    <mergeCell ref="Q23:Q34"/>
    <mergeCell ref="N40:N41"/>
    <mergeCell ref="N42:N50"/>
    <mergeCell ref="N52:N61"/>
    <mergeCell ref="O5:O6"/>
    <mergeCell ref="O7:O14"/>
    <mergeCell ref="O15:O22"/>
    <mergeCell ref="O23:O34"/>
    <mergeCell ref="O35:O39"/>
    <mergeCell ref="O40:O41"/>
    <mergeCell ref="O42:O50"/>
    <mergeCell ref="O52:O61"/>
    <mergeCell ref="N5:N6"/>
    <mergeCell ref="N7:N14"/>
    <mergeCell ref="N15:N22"/>
    <mergeCell ref="N23:N34"/>
    <mergeCell ref="N35:N39"/>
    <mergeCell ref="L40:L41"/>
    <mergeCell ref="L42:L50"/>
    <mergeCell ref="L52:L61"/>
    <mergeCell ref="M5:M6"/>
    <mergeCell ref="M7:M14"/>
    <mergeCell ref="M15:M22"/>
    <mergeCell ref="M23:M34"/>
    <mergeCell ref="M35:M39"/>
    <mergeCell ref="M40:M41"/>
    <mergeCell ref="M42:M50"/>
    <mergeCell ref="M52:M61"/>
    <mergeCell ref="L5:L6"/>
    <mergeCell ref="L7:L14"/>
    <mergeCell ref="L15:L22"/>
    <mergeCell ref="L23:L34"/>
    <mergeCell ref="L35:L39"/>
    <mergeCell ref="K40:K41"/>
    <mergeCell ref="K42:K50"/>
    <mergeCell ref="K52:K61"/>
    <mergeCell ref="I35:I39"/>
    <mergeCell ref="I40:I41"/>
    <mergeCell ref="I42:I50"/>
    <mergeCell ref="I52:I61"/>
    <mergeCell ref="J7:J14"/>
    <mergeCell ref="J15:J22"/>
    <mergeCell ref="J23:J34"/>
    <mergeCell ref="J35:J39"/>
    <mergeCell ref="J40:J41"/>
    <mergeCell ref="J42:J50"/>
    <mergeCell ref="J52:J61"/>
    <mergeCell ref="A15:A22"/>
    <mergeCell ref="B15:B22"/>
    <mergeCell ref="D15:D22"/>
    <mergeCell ref="E15:E22"/>
    <mergeCell ref="F15:F22"/>
    <mergeCell ref="A7:A14"/>
    <mergeCell ref="D7:D14"/>
    <mergeCell ref="B7:B14"/>
    <mergeCell ref="K35:K39"/>
    <mergeCell ref="E7:E14"/>
    <mergeCell ref="F7:F14"/>
    <mergeCell ref="B23:B34"/>
    <mergeCell ref="D23:D34"/>
    <mergeCell ref="E23:E34"/>
    <mergeCell ref="F23:F34"/>
    <mergeCell ref="A35:A39"/>
    <mergeCell ref="B35:B39"/>
    <mergeCell ref="D35:D39"/>
    <mergeCell ref="E35:E39"/>
    <mergeCell ref="F35:F39"/>
    <mergeCell ref="A23:A34"/>
    <mergeCell ref="A5:A6"/>
    <mergeCell ref="G5:G6"/>
    <mergeCell ref="H5:H6"/>
    <mergeCell ref="I5:I6"/>
    <mergeCell ref="J5:J6"/>
    <mergeCell ref="F5:F6"/>
    <mergeCell ref="E5:E6"/>
    <mergeCell ref="D5:D6"/>
    <mergeCell ref="C5:C6"/>
    <mergeCell ref="B5:B6"/>
    <mergeCell ref="K5:K6"/>
    <mergeCell ref="I7:I14"/>
    <mergeCell ref="I15:I22"/>
    <mergeCell ref="I23:I34"/>
    <mergeCell ref="K7:K14"/>
    <mergeCell ref="K15:K22"/>
    <mergeCell ref="K23:K34"/>
    <mergeCell ref="A1:Q2"/>
    <mergeCell ref="P65:Q65"/>
    <mergeCell ref="A4:F4"/>
    <mergeCell ref="A3:E3"/>
    <mergeCell ref="P3:Q4"/>
    <mergeCell ref="G3:K4"/>
    <mergeCell ref="H7:H14"/>
    <mergeCell ref="H15:H22"/>
    <mergeCell ref="H23:H34"/>
    <mergeCell ref="A62:E62"/>
    <mergeCell ref="G7:G14"/>
    <mergeCell ref="G15:G22"/>
    <mergeCell ref="G23:G34"/>
    <mergeCell ref="G35:G39"/>
    <mergeCell ref="G40:G41"/>
    <mergeCell ref="G42:G50"/>
    <mergeCell ref="D42:D50"/>
    <mergeCell ref="F42:F50"/>
    <mergeCell ref="H35:H39"/>
    <mergeCell ref="H40:H41"/>
    <mergeCell ref="H42:H50"/>
    <mergeCell ref="H52:H61"/>
    <mergeCell ref="A52:A61"/>
    <mergeCell ref="A40:A41"/>
    <mergeCell ref="B40:B41"/>
    <mergeCell ref="D40:D41"/>
    <mergeCell ref="E40:E41"/>
    <mergeCell ref="F40:F41"/>
    <mergeCell ref="A42:A50"/>
    <mergeCell ref="B42:B50"/>
    <mergeCell ref="B52:B61"/>
    <mergeCell ref="D52:D61"/>
    <mergeCell ref="G52:G61"/>
    <mergeCell ref="E52:E61"/>
    <mergeCell ref="F52:F61"/>
    <mergeCell ref="E42:E5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AE8D-A740-46AA-B966-F677195F94CE}">
  <dimension ref="A1:AA65"/>
  <sheetViews>
    <sheetView tabSelected="1" workbookViewId="0">
      <selection activeCell="B4" sqref="B4:B11"/>
    </sheetView>
  </sheetViews>
  <sheetFormatPr baseColWidth="10" defaultColWidth="11.42578125" defaultRowHeight="11.25" x14ac:dyDescent="0.2"/>
  <cols>
    <col min="1" max="1" width="4.7109375" style="46" bestFit="1" customWidth="1"/>
    <col min="2" max="2" width="9.5703125" style="46" customWidth="1"/>
    <col min="3" max="3" width="34.5703125" style="46" customWidth="1"/>
    <col min="4" max="4" width="7.28515625" style="46" customWidth="1"/>
    <col min="5" max="5" width="7.5703125" style="46" customWidth="1"/>
    <col min="6" max="6" width="8.140625" style="46" bestFit="1" customWidth="1"/>
    <col min="7" max="7" width="5.85546875" style="46" bestFit="1" customWidth="1"/>
    <col min="8" max="8" width="12.42578125" style="46" bestFit="1" customWidth="1"/>
    <col min="9" max="9" width="13.28515625" style="46" bestFit="1" customWidth="1"/>
    <col min="10" max="10" width="1" style="84" customWidth="1"/>
    <col min="11" max="11" width="2.7109375" style="46" customWidth="1"/>
    <col min="12" max="12" width="13.28515625" style="46" customWidth="1"/>
    <col min="13" max="13" width="2.7109375" style="46" customWidth="1"/>
    <col min="14" max="14" width="12.42578125" style="46" customWidth="1"/>
    <col min="15" max="15" width="2.7109375" style="46" customWidth="1"/>
    <col min="16" max="16" width="13.28515625" style="46" customWidth="1"/>
    <col min="17" max="17" width="2.7109375" style="46" customWidth="1"/>
    <col min="18" max="18" width="13.28515625" style="46" customWidth="1"/>
    <col min="19" max="19" width="2.7109375" style="46" customWidth="1"/>
    <col min="20" max="20" width="13.28515625" style="46" bestFit="1" customWidth="1"/>
    <col min="21" max="21" width="6.42578125" style="46" customWidth="1"/>
    <col min="22" max="22" width="29.28515625" style="46" customWidth="1"/>
    <col min="23" max="23" width="9.42578125" style="46" bestFit="1" customWidth="1"/>
    <col min="24" max="24" width="13.28515625" style="46" bestFit="1" customWidth="1"/>
    <col min="25" max="25" width="14.140625" style="46" bestFit="1" customWidth="1"/>
    <col min="26" max="26" width="13.28515625" style="46" bestFit="1" customWidth="1"/>
    <col min="27" max="16384" width="11.42578125" style="46"/>
  </cols>
  <sheetData>
    <row r="1" spans="1:27" ht="21" x14ac:dyDescent="0.2">
      <c r="A1" s="252" t="s">
        <v>1</v>
      </c>
      <c r="B1" s="252"/>
      <c r="C1" s="252"/>
      <c r="D1" s="252"/>
      <c r="E1" s="252"/>
      <c r="F1" s="252"/>
      <c r="G1" s="252"/>
      <c r="H1" s="226" t="s">
        <v>89</v>
      </c>
      <c r="I1" s="226"/>
      <c r="J1" s="75"/>
      <c r="K1" s="226" t="s">
        <v>90</v>
      </c>
      <c r="L1" s="226"/>
      <c r="M1" s="226"/>
      <c r="N1" s="226"/>
      <c r="O1" s="226"/>
      <c r="P1" s="226"/>
      <c r="Q1" s="226"/>
      <c r="R1" s="226"/>
      <c r="S1" s="226"/>
      <c r="T1" s="226"/>
      <c r="V1" s="100" t="s">
        <v>91</v>
      </c>
      <c r="W1" s="112" t="s">
        <v>92</v>
      </c>
      <c r="X1" s="100" t="s">
        <v>88</v>
      </c>
      <c r="Y1" s="110"/>
    </row>
    <row r="2" spans="1:27" x14ac:dyDescent="0.2">
      <c r="A2" s="253" t="s">
        <v>93</v>
      </c>
      <c r="B2" s="253"/>
      <c r="C2" s="253"/>
      <c r="D2" s="253"/>
      <c r="E2" s="253"/>
      <c r="F2" s="253"/>
      <c r="G2" s="253"/>
      <c r="H2" s="226"/>
      <c r="I2" s="226"/>
      <c r="J2" s="75"/>
      <c r="K2" s="226"/>
      <c r="L2" s="226"/>
      <c r="M2" s="226"/>
      <c r="N2" s="226"/>
      <c r="O2" s="226"/>
      <c r="P2" s="226"/>
      <c r="Q2" s="226"/>
      <c r="R2" s="226"/>
      <c r="S2" s="226"/>
      <c r="T2" s="226"/>
      <c r="V2" s="62" t="s">
        <v>94</v>
      </c>
      <c r="W2" s="62">
        <f>K26+M26+O26+Q26+S26</f>
        <v>20</v>
      </c>
      <c r="X2" s="47">
        <f>L26+N26+P26+R26+T26</f>
        <v>19851492</v>
      </c>
      <c r="Y2" s="110"/>
      <c r="Z2" s="104"/>
    </row>
    <row r="3" spans="1:27" ht="21" x14ac:dyDescent="0.2">
      <c r="A3" s="97" t="s">
        <v>5</v>
      </c>
      <c r="B3" s="98" t="s">
        <v>6</v>
      </c>
      <c r="C3" s="97" t="s">
        <v>7</v>
      </c>
      <c r="D3" s="98" t="s">
        <v>8</v>
      </c>
      <c r="E3" s="97" t="s">
        <v>9</v>
      </c>
      <c r="F3" s="97" t="s">
        <v>95</v>
      </c>
      <c r="G3" s="97" t="s">
        <v>96</v>
      </c>
      <c r="H3" s="99" t="s">
        <v>97</v>
      </c>
      <c r="I3" s="99" t="s">
        <v>98</v>
      </c>
      <c r="J3" s="76"/>
      <c r="K3" s="226" t="s">
        <v>99</v>
      </c>
      <c r="L3" s="226"/>
      <c r="M3" s="226" t="s">
        <v>100</v>
      </c>
      <c r="N3" s="226"/>
      <c r="O3" s="226" t="s">
        <v>101</v>
      </c>
      <c r="P3" s="226"/>
      <c r="Q3" s="226" t="s">
        <v>102</v>
      </c>
      <c r="R3" s="226"/>
      <c r="S3" s="226" t="s">
        <v>103</v>
      </c>
      <c r="T3" s="226"/>
      <c r="V3" s="62" t="s">
        <v>104</v>
      </c>
      <c r="W3" s="62">
        <f>K62+M62+O62+Q62+S62</f>
        <v>103</v>
      </c>
      <c r="X3" s="47">
        <f>L62+N62+P62+R62+T62</f>
        <v>75025930</v>
      </c>
      <c r="Y3" s="110">
        <f>'E.M. '!Q62</f>
        <v>126432139</v>
      </c>
      <c r="Z3" s="104" t="s">
        <v>125</v>
      </c>
    </row>
    <row r="4" spans="1:27" x14ac:dyDescent="0.2">
      <c r="A4" s="259">
        <v>1</v>
      </c>
      <c r="B4" s="259" t="s">
        <v>26</v>
      </c>
      <c r="C4" s="49" t="s">
        <v>27</v>
      </c>
      <c r="D4" s="258" t="s">
        <v>28</v>
      </c>
      <c r="E4" s="258">
        <v>481019</v>
      </c>
      <c r="F4" s="258">
        <v>279593</v>
      </c>
      <c r="G4" s="259">
        <v>2</v>
      </c>
      <c r="H4" s="257">
        <v>247679</v>
      </c>
      <c r="I4" s="254">
        <f>H4*G4</f>
        <v>495358</v>
      </c>
      <c r="J4" s="77"/>
      <c r="K4" s="233"/>
      <c r="L4" s="233"/>
      <c r="M4" s="233"/>
      <c r="N4" s="233"/>
      <c r="O4" s="233"/>
      <c r="P4" s="233"/>
      <c r="Q4" s="233">
        <v>2</v>
      </c>
      <c r="R4" s="241">
        <f>Q4*H4</f>
        <v>495358</v>
      </c>
      <c r="S4" s="233"/>
      <c r="T4" s="233"/>
      <c r="V4" s="100" t="s">
        <v>105</v>
      </c>
      <c r="W4" s="100">
        <f>W2+W3</f>
        <v>123</v>
      </c>
      <c r="X4" s="101">
        <f>X2+X3</f>
        <v>94877422</v>
      </c>
      <c r="Y4" s="110">
        <f>Y3-X4</f>
        <v>31554717</v>
      </c>
      <c r="Z4" s="104" t="s">
        <v>126</v>
      </c>
    </row>
    <row r="5" spans="1:27" x14ac:dyDescent="0.2">
      <c r="A5" s="259"/>
      <c r="B5" s="259"/>
      <c r="C5" s="49" t="s">
        <v>29</v>
      </c>
      <c r="D5" s="258"/>
      <c r="E5" s="258"/>
      <c r="F5" s="258"/>
      <c r="G5" s="259"/>
      <c r="H5" s="257"/>
      <c r="I5" s="255"/>
      <c r="J5" s="78"/>
      <c r="K5" s="233"/>
      <c r="L5" s="233"/>
      <c r="M5" s="233"/>
      <c r="N5" s="233"/>
      <c r="O5" s="233"/>
      <c r="P5" s="233"/>
      <c r="Q5" s="233"/>
      <c r="R5" s="233"/>
      <c r="S5" s="233"/>
      <c r="T5" s="233"/>
      <c r="Y5" s="110"/>
      <c r="Z5" s="104"/>
    </row>
    <row r="6" spans="1:27" ht="22.5" x14ac:dyDescent="0.2">
      <c r="A6" s="259"/>
      <c r="B6" s="259"/>
      <c r="C6" s="49" t="s">
        <v>30</v>
      </c>
      <c r="D6" s="258"/>
      <c r="E6" s="258"/>
      <c r="F6" s="258"/>
      <c r="G6" s="259"/>
      <c r="H6" s="257"/>
      <c r="I6" s="255"/>
      <c r="J6" s="78"/>
      <c r="K6" s="233"/>
      <c r="L6" s="233"/>
      <c r="M6" s="233"/>
      <c r="N6" s="233"/>
      <c r="O6" s="233"/>
      <c r="P6" s="233"/>
      <c r="Q6" s="233"/>
      <c r="R6" s="233"/>
      <c r="S6" s="233"/>
      <c r="T6" s="233"/>
      <c r="V6" s="45" t="s">
        <v>28</v>
      </c>
      <c r="W6" s="45" t="s">
        <v>106</v>
      </c>
      <c r="X6" s="45" t="s">
        <v>107</v>
      </c>
      <c r="Y6" s="45" t="s">
        <v>108</v>
      </c>
      <c r="Z6" s="45" t="s">
        <v>109</v>
      </c>
    </row>
    <row r="7" spans="1:27" x14ac:dyDescent="0.2">
      <c r="A7" s="259"/>
      <c r="B7" s="259"/>
      <c r="C7" s="49" t="s">
        <v>31</v>
      </c>
      <c r="D7" s="258"/>
      <c r="E7" s="258"/>
      <c r="F7" s="258"/>
      <c r="G7" s="259"/>
      <c r="H7" s="257"/>
      <c r="I7" s="255"/>
      <c r="J7" s="78"/>
      <c r="K7" s="233"/>
      <c r="L7" s="233"/>
      <c r="M7" s="233"/>
      <c r="N7" s="233"/>
      <c r="O7" s="233"/>
      <c r="P7" s="233"/>
      <c r="Q7" s="233"/>
      <c r="R7" s="233"/>
      <c r="S7" s="233"/>
      <c r="T7" s="233"/>
      <c r="V7" s="61" t="s">
        <v>110</v>
      </c>
      <c r="W7" s="106">
        <v>10925</v>
      </c>
      <c r="X7" s="106">
        <f>+K26+K62</f>
        <v>34</v>
      </c>
      <c r="Y7" s="47">
        <f>L26+L62</f>
        <v>17728340</v>
      </c>
      <c r="Z7" s="109">
        <v>18159059</v>
      </c>
    </row>
    <row r="8" spans="1:27" x14ac:dyDescent="0.2">
      <c r="A8" s="259"/>
      <c r="B8" s="259"/>
      <c r="C8" s="49" t="s">
        <v>32</v>
      </c>
      <c r="D8" s="258"/>
      <c r="E8" s="258"/>
      <c r="F8" s="258"/>
      <c r="G8" s="259"/>
      <c r="H8" s="257"/>
      <c r="I8" s="255"/>
      <c r="J8" s="78"/>
      <c r="K8" s="233"/>
      <c r="L8" s="233"/>
      <c r="M8" s="233"/>
      <c r="N8" s="233"/>
      <c r="O8" s="233"/>
      <c r="P8" s="233"/>
      <c r="Q8" s="233"/>
      <c r="R8" s="233"/>
      <c r="S8" s="233"/>
      <c r="T8" s="233"/>
      <c r="V8" s="61" t="s">
        <v>111</v>
      </c>
      <c r="W8" s="106">
        <v>10625</v>
      </c>
      <c r="X8" s="106">
        <f>+M26+M62</f>
        <v>14</v>
      </c>
      <c r="Y8" s="47">
        <f>N26+N62</f>
        <v>7671650</v>
      </c>
      <c r="Z8" s="109">
        <v>7903846</v>
      </c>
    </row>
    <row r="9" spans="1:27" x14ac:dyDescent="0.2">
      <c r="A9" s="259"/>
      <c r="B9" s="259"/>
      <c r="C9" s="49" t="s">
        <v>33</v>
      </c>
      <c r="D9" s="258"/>
      <c r="E9" s="258"/>
      <c r="F9" s="258"/>
      <c r="G9" s="259"/>
      <c r="H9" s="257"/>
      <c r="I9" s="255"/>
      <c r="J9" s="78"/>
      <c r="K9" s="233"/>
      <c r="L9" s="233"/>
      <c r="M9" s="233"/>
      <c r="N9" s="233"/>
      <c r="O9" s="233"/>
      <c r="P9" s="233"/>
      <c r="Q9" s="233"/>
      <c r="R9" s="233"/>
      <c r="S9" s="233"/>
      <c r="T9" s="233"/>
      <c r="V9" s="61" t="s">
        <v>112</v>
      </c>
      <c r="W9" s="106">
        <v>14425</v>
      </c>
      <c r="X9" s="106">
        <f>+O62+O26</f>
        <v>24</v>
      </c>
      <c r="Y9" s="47">
        <f>P26+P62</f>
        <v>29012850</v>
      </c>
      <c r="Z9" s="96">
        <v>29960980</v>
      </c>
    </row>
    <row r="10" spans="1:27" x14ac:dyDescent="0.2">
      <c r="A10" s="259"/>
      <c r="B10" s="259"/>
      <c r="C10" s="49" t="s">
        <v>34</v>
      </c>
      <c r="D10" s="258"/>
      <c r="E10" s="258"/>
      <c r="F10" s="258"/>
      <c r="G10" s="259"/>
      <c r="H10" s="257"/>
      <c r="I10" s="255"/>
      <c r="J10" s="78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V10" s="61" t="s">
        <v>113</v>
      </c>
      <c r="W10" s="106">
        <v>15025</v>
      </c>
      <c r="X10" s="106">
        <f>+Q62+Q26</f>
        <v>32</v>
      </c>
      <c r="Y10" s="47">
        <f>R26+R62</f>
        <v>23514882</v>
      </c>
      <c r="Z10" s="96">
        <v>23872097</v>
      </c>
      <c r="AA10" s="105"/>
    </row>
    <row r="11" spans="1:27" x14ac:dyDescent="0.2">
      <c r="A11" s="259"/>
      <c r="B11" s="259"/>
      <c r="C11" s="49" t="s">
        <v>35</v>
      </c>
      <c r="D11" s="258"/>
      <c r="E11" s="258"/>
      <c r="F11" s="258"/>
      <c r="G11" s="259"/>
      <c r="H11" s="257"/>
      <c r="I11" s="255"/>
      <c r="J11" s="79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V11" s="61" t="s">
        <v>114</v>
      </c>
      <c r="W11" s="106">
        <v>19925</v>
      </c>
      <c r="X11" s="106">
        <f>+S62+S26</f>
        <v>19</v>
      </c>
      <c r="Y11" s="47">
        <f>T26+T62</f>
        <v>16949700</v>
      </c>
      <c r="Z11" s="96">
        <v>17468607</v>
      </c>
      <c r="AA11" s="105"/>
    </row>
    <row r="12" spans="1:27" x14ac:dyDescent="0.2">
      <c r="A12" s="259">
        <v>3</v>
      </c>
      <c r="B12" s="259" t="s">
        <v>45</v>
      </c>
      <c r="C12" s="49" t="s">
        <v>46</v>
      </c>
      <c r="D12" s="258" t="s">
        <v>28</v>
      </c>
      <c r="E12" s="258">
        <v>481017</v>
      </c>
      <c r="F12" s="258">
        <v>273720</v>
      </c>
      <c r="G12" s="259">
        <v>16</v>
      </c>
      <c r="H12" s="257">
        <v>1063925</v>
      </c>
      <c r="I12" s="256">
        <f>H12*G12</f>
        <v>17022800</v>
      </c>
      <c r="J12" s="80"/>
      <c r="K12" s="230"/>
      <c r="L12" s="230"/>
      <c r="M12" s="230"/>
      <c r="N12" s="230"/>
      <c r="O12" s="230">
        <v>10</v>
      </c>
      <c r="P12" s="234">
        <f>O12*H12</f>
        <v>10639250</v>
      </c>
      <c r="Q12" s="230"/>
      <c r="R12" s="63"/>
      <c r="S12" s="230">
        <v>6</v>
      </c>
      <c r="T12" s="234">
        <f>S12*H12</f>
        <v>6383550</v>
      </c>
      <c r="V12" s="261" t="s">
        <v>115</v>
      </c>
      <c r="W12" s="262"/>
      <c r="X12" s="107">
        <f>SUM(X7:X11)</f>
        <v>123</v>
      </c>
      <c r="Y12" s="108">
        <f>SUM(Y7:Y11)</f>
        <v>94877422</v>
      </c>
      <c r="Z12" s="108">
        <f>SUM(Z7:Z11)</f>
        <v>97364589</v>
      </c>
      <c r="AA12" s="105"/>
    </row>
    <row r="13" spans="1:27" ht="22.5" x14ac:dyDescent="0.2">
      <c r="A13" s="259"/>
      <c r="B13" s="259"/>
      <c r="C13" s="49" t="s">
        <v>47</v>
      </c>
      <c r="D13" s="258"/>
      <c r="E13" s="258"/>
      <c r="F13" s="258"/>
      <c r="G13" s="259"/>
      <c r="H13" s="257"/>
      <c r="I13" s="253"/>
      <c r="J13" s="81"/>
      <c r="K13" s="231"/>
      <c r="L13" s="231"/>
      <c r="M13" s="231"/>
      <c r="N13" s="231"/>
      <c r="O13" s="231"/>
      <c r="P13" s="231"/>
      <c r="Q13" s="231"/>
      <c r="R13" s="64"/>
      <c r="S13" s="231"/>
      <c r="T13" s="231"/>
      <c r="AA13" s="105"/>
    </row>
    <row r="14" spans="1:27" ht="11.25" customHeight="1" x14ac:dyDescent="0.2">
      <c r="A14" s="259"/>
      <c r="B14" s="259"/>
      <c r="C14" s="49" t="s">
        <v>48</v>
      </c>
      <c r="D14" s="258"/>
      <c r="E14" s="258"/>
      <c r="F14" s="258"/>
      <c r="G14" s="259"/>
      <c r="H14" s="257"/>
      <c r="I14" s="253"/>
      <c r="J14" s="81"/>
      <c r="K14" s="231"/>
      <c r="L14" s="231"/>
      <c r="M14" s="231"/>
      <c r="N14" s="231"/>
      <c r="O14" s="231"/>
      <c r="P14" s="231"/>
      <c r="Q14" s="231"/>
      <c r="R14" s="64"/>
      <c r="S14" s="231"/>
      <c r="T14" s="231"/>
      <c r="V14" s="263" t="s">
        <v>116</v>
      </c>
      <c r="W14" s="264"/>
      <c r="X14" s="264"/>
      <c r="Y14" s="265"/>
      <c r="AA14" s="105"/>
    </row>
    <row r="15" spans="1:27" x14ac:dyDescent="0.2">
      <c r="A15" s="259"/>
      <c r="B15" s="259"/>
      <c r="C15" s="49" t="s">
        <v>49</v>
      </c>
      <c r="D15" s="258"/>
      <c r="E15" s="258"/>
      <c r="F15" s="258"/>
      <c r="G15" s="259"/>
      <c r="H15" s="257"/>
      <c r="I15" s="253"/>
      <c r="J15" s="81"/>
      <c r="K15" s="231"/>
      <c r="L15" s="231"/>
      <c r="M15" s="231"/>
      <c r="N15" s="231"/>
      <c r="O15" s="231"/>
      <c r="P15" s="231"/>
      <c r="Q15" s="231"/>
      <c r="R15" s="64"/>
      <c r="S15" s="231"/>
      <c r="T15" s="231"/>
      <c r="V15" s="269"/>
      <c r="W15" s="270"/>
      <c r="X15" s="270"/>
      <c r="Y15" s="271"/>
    </row>
    <row r="16" spans="1:27" x14ac:dyDescent="0.2">
      <c r="A16" s="259"/>
      <c r="B16" s="259"/>
      <c r="C16" s="49" t="s">
        <v>50</v>
      </c>
      <c r="D16" s="258"/>
      <c r="E16" s="258"/>
      <c r="F16" s="258"/>
      <c r="G16" s="259"/>
      <c r="H16" s="257"/>
      <c r="I16" s="253"/>
      <c r="J16" s="81"/>
      <c r="K16" s="231"/>
      <c r="L16" s="231"/>
      <c r="M16" s="231"/>
      <c r="N16" s="231"/>
      <c r="O16" s="231"/>
      <c r="P16" s="231"/>
      <c r="Q16" s="231"/>
      <c r="R16" s="64"/>
      <c r="S16" s="231"/>
      <c r="T16" s="231"/>
      <c r="V16" s="266"/>
      <c r="W16" s="267"/>
      <c r="X16" s="267"/>
      <c r="Y16" s="268"/>
    </row>
    <row r="17" spans="1:26" ht="22.5" customHeight="1" x14ac:dyDescent="0.2">
      <c r="A17" s="259"/>
      <c r="B17" s="259"/>
      <c r="C17" s="49" t="s">
        <v>51</v>
      </c>
      <c r="D17" s="258"/>
      <c r="E17" s="258"/>
      <c r="F17" s="258"/>
      <c r="G17" s="259"/>
      <c r="H17" s="257"/>
      <c r="I17" s="253"/>
      <c r="J17" s="81"/>
      <c r="K17" s="231"/>
      <c r="L17" s="231"/>
      <c r="M17" s="231"/>
      <c r="N17" s="231"/>
      <c r="O17" s="231"/>
      <c r="P17" s="231"/>
      <c r="Q17" s="231"/>
      <c r="R17" s="64"/>
      <c r="S17" s="231"/>
      <c r="T17" s="231"/>
      <c r="V17" s="263" t="s">
        <v>117</v>
      </c>
      <c r="W17" s="264"/>
      <c r="X17" s="264"/>
      <c r="Y17" s="265"/>
    </row>
    <row r="18" spans="1:26" x14ac:dyDescent="0.2">
      <c r="A18" s="259"/>
      <c r="B18" s="259"/>
      <c r="C18" s="49" t="s">
        <v>52</v>
      </c>
      <c r="D18" s="258"/>
      <c r="E18" s="258"/>
      <c r="F18" s="258"/>
      <c r="G18" s="259"/>
      <c r="H18" s="257"/>
      <c r="I18" s="253"/>
      <c r="J18" s="81"/>
      <c r="K18" s="231"/>
      <c r="L18" s="231"/>
      <c r="M18" s="231"/>
      <c r="N18" s="231"/>
      <c r="O18" s="231"/>
      <c r="P18" s="231"/>
      <c r="Q18" s="231"/>
      <c r="R18" s="64"/>
      <c r="S18" s="231"/>
      <c r="T18" s="231"/>
      <c r="V18" s="266"/>
      <c r="W18" s="267"/>
      <c r="X18" s="267"/>
      <c r="Y18" s="268"/>
      <c r="Z18" s="95"/>
    </row>
    <row r="19" spans="1:26" ht="11.25" customHeight="1" x14ac:dyDescent="0.2">
      <c r="A19" s="259"/>
      <c r="B19" s="259"/>
      <c r="C19" s="49" t="s">
        <v>53</v>
      </c>
      <c r="D19" s="258"/>
      <c r="E19" s="258"/>
      <c r="F19" s="258"/>
      <c r="G19" s="259"/>
      <c r="H19" s="257"/>
      <c r="I19" s="253"/>
      <c r="J19" s="81"/>
      <c r="K19" s="231"/>
      <c r="L19" s="231"/>
      <c r="M19" s="231"/>
      <c r="N19" s="231"/>
      <c r="O19" s="231"/>
      <c r="P19" s="231"/>
      <c r="Q19" s="231"/>
      <c r="R19" s="64"/>
      <c r="S19" s="231"/>
      <c r="T19" s="231"/>
      <c r="Z19" s="94"/>
    </row>
    <row r="20" spans="1:26" x14ac:dyDescent="0.2">
      <c r="A20" s="259"/>
      <c r="B20" s="259"/>
      <c r="C20" s="49" t="s">
        <v>54</v>
      </c>
      <c r="D20" s="258"/>
      <c r="E20" s="258"/>
      <c r="F20" s="258"/>
      <c r="G20" s="259"/>
      <c r="H20" s="257"/>
      <c r="I20" s="253"/>
      <c r="J20" s="81"/>
      <c r="K20" s="231"/>
      <c r="L20" s="231"/>
      <c r="M20" s="231"/>
      <c r="N20" s="231"/>
      <c r="O20" s="231"/>
      <c r="P20" s="231"/>
      <c r="Q20" s="231"/>
      <c r="R20" s="64"/>
      <c r="S20" s="231"/>
      <c r="T20" s="231"/>
      <c r="Z20" s="94"/>
    </row>
    <row r="21" spans="1:26" ht="22.5" x14ac:dyDescent="0.2">
      <c r="A21" s="259"/>
      <c r="B21" s="259"/>
      <c r="C21" s="49" t="s">
        <v>55</v>
      </c>
      <c r="D21" s="258"/>
      <c r="E21" s="258"/>
      <c r="F21" s="258"/>
      <c r="G21" s="259"/>
      <c r="H21" s="257"/>
      <c r="I21" s="253"/>
      <c r="J21" s="81"/>
      <c r="K21" s="231"/>
      <c r="L21" s="231"/>
      <c r="M21" s="231"/>
      <c r="N21" s="231"/>
      <c r="O21" s="231"/>
      <c r="P21" s="231"/>
      <c r="Q21" s="231"/>
      <c r="R21" s="64"/>
      <c r="S21" s="231"/>
      <c r="T21" s="231"/>
      <c r="Z21" s="94"/>
    </row>
    <row r="22" spans="1:26" x14ac:dyDescent="0.2">
      <c r="A22" s="259"/>
      <c r="B22" s="259"/>
      <c r="C22" s="49" t="s">
        <v>56</v>
      </c>
      <c r="D22" s="258"/>
      <c r="E22" s="258"/>
      <c r="F22" s="258"/>
      <c r="G22" s="259"/>
      <c r="H22" s="257"/>
      <c r="I22" s="253"/>
      <c r="J22" s="81"/>
      <c r="K22" s="231"/>
      <c r="L22" s="231"/>
      <c r="M22" s="231"/>
      <c r="N22" s="231"/>
      <c r="O22" s="231"/>
      <c r="P22" s="231"/>
      <c r="Q22" s="231"/>
      <c r="R22" s="64"/>
      <c r="S22" s="231"/>
      <c r="T22" s="231"/>
      <c r="Z22" s="94"/>
    </row>
    <row r="23" spans="1:26" ht="22.5" x14ac:dyDescent="0.2">
      <c r="A23" s="259"/>
      <c r="B23" s="259"/>
      <c r="C23" s="49" t="s">
        <v>57</v>
      </c>
      <c r="D23" s="258"/>
      <c r="E23" s="258"/>
      <c r="F23" s="258"/>
      <c r="G23" s="259"/>
      <c r="H23" s="257"/>
      <c r="I23" s="253"/>
      <c r="J23" s="82"/>
      <c r="K23" s="232"/>
      <c r="L23" s="232"/>
      <c r="M23" s="232"/>
      <c r="N23" s="232"/>
      <c r="O23" s="232"/>
      <c r="P23" s="232"/>
      <c r="Q23" s="232"/>
      <c r="R23" s="65"/>
      <c r="S23" s="232"/>
      <c r="T23" s="232"/>
      <c r="Z23" s="94"/>
    </row>
    <row r="24" spans="1:26" ht="33.75" x14ac:dyDescent="0.2">
      <c r="A24" s="259">
        <v>5</v>
      </c>
      <c r="B24" s="259" t="s">
        <v>63</v>
      </c>
      <c r="C24" s="49" t="s">
        <v>64</v>
      </c>
      <c r="D24" s="258" t="s">
        <v>28</v>
      </c>
      <c r="E24" s="258">
        <v>521415</v>
      </c>
      <c r="F24" s="258">
        <v>279709</v>
      </c>
      <c r="G24" s="259">
        <v>2</v>
      </c>
      <c r="H24" s="257">
        <v>1166667</v>
      </c>
      <c r="I24" s="256">
        <f>H24*G24</f>
        <v>2333334</v>
      </c>
      <c r="J24" s="80"/>
      <c r="K24" s="230"/>
      <c r="L24" s="230"/>
      <c r="M24" s="230"/>
      <c r="N24" s="230"/>
      <c r="O24" s="230"/>
      <c r="P24" s="230"/>
      <c r="Q24" s="230">
        <v>2</v>
      </c>
      <c r="R24" s="234">
        <f>Q24*H24</f>
        <v>2333334</v>
      </c>
      <c r="S24" s="230"/>
      <c r="T24" s="230"/>
    </row>
    <row r="25" spans="1:26" x14ac:dyDescent="0.2">
      <c r="A25" s="259"/>
      <c r="B25" s="259"/>
      <c r="C25" s="49" t="s">
        <v>65</v>
      </c>
      <c r="D25" s="258"/>
      <c r="E25" s="258"/>
      <c r="F25" s="258"/>
      <c r="G25" s="259"/>
      <c r="H25" s="257"/>
      <c r="I25" s="253"/>
      <c r="J25" s="82"/>
      <c r="K25" s="232"/>
      <c r="L25" s="232"/>
      <c r="M25" s="232"/>
      <c r="N25" s="232"/>
      <c r="O25" s="232"/>
      <c r="P25" s="232"/>
      <c r="Q25" s="232"/>
      <c r="R25" s="232"/>
      <c r="S25" s="232"/>
      <c r="T25" s="232"/>
    </row>
    <row r="26" spans="1:26" x14ac:dyDescent="0.2">
      <c r="A26" s="272" t="s">
        <v>88</v>
      </c>
      <c r="B26" s="273"/>
      <c r="C26" s="273"/>
      <c r="D26" s="273"/>
      <c r="E26" s="273"/>
      <c r="F26" s="274"/>
      <c r="G26" s="48">
        <f>SUM(G4:G25)</f>
        <v>20</v>
      </c>
      <c r="H26" s="50">
        <f>SUM(H4:H25)</f>
        <v>2478271</v>
      </c>
      <c r="I26" s="103">
        <f>SUM(I4:I25)</f>
        <v>19851492</v>
      </c>
      <c r="J26" s="83"/>
      <c r="K26" s="66">
        <f t="shared" ref="K26:T26" si="0">SUM(K4:K25)</f>
        <v>0</v>
      </c>
      <c r="L26" s="72">
        <f t="shared" si="0"/>
        <v>0</v>
      </c>
      <c r="M26" s="66">
        <f t="shared" si="0"/>
        <v>0</v>
      </c>
      <c r="N26" s="72">
        <f t="shared" si="0"/>
        <v>0</v>
      </c>
      <c r="O26" s="66">
        <f t="shared" si="0"/>
        <v>10</v>
      </c>
      <c r="P26" s="72">
        <f t="shared" si="0"/>
        <v>10639250</v>
      </c>
      <c r="Q26" s="66">
        <f t="shared" si="0"/>
        <v>4</v>
      </c>
      <c r="R26" s="72">
        <f t="shared" si="0"/>
        <v>2828692</v>
      </c>
      <c r="S26" s="66">
        <f t="shared" si="0"/>
        <v>6</v>
      </c>
      <c r="T26" s="72">
        <f t="shared" si="0"/>
        <v>6383550</v>
      </c>
    </row>
    <row r="28" spans="1:26" ht="21" x14ac:dyDescent="0.2">
      <c r="A28" s="51" t="s">
        <v>5</v>
      </c>
      <c r="B28" s="57" t="s">
        <v>6</v>
      </c>
      <c r="C28" s="51" t="s">
        <v>7</v>
      </c>
      <c r="D28" s="57" t="s">
        <v>8</v>
      </c>
      <c r="E28" s="51" t="s">
        <v>9</v>
      </c>
      <c r="F28" s="51" t="s">
        <v>95</v>
      </c>
      <c r="G28" s="51" t="s">
        <v>96</v>
      </c>
      <c r="H28" s="58" t="s">
        <v>118</v>
      </c>
      <c r="I28" s="58" t="s">
        <v>119</v>
      </c>
      <c r="J28" s="76"/>
      <c r="K28" s="227" t="s">
        <v>99</v>
      </c>
      <c r="L28" s="228"/>
      <c r="M28" s="227" t="s">
        <v>100</v>
      </c>
      <c r="N28" s="228"/>
      <c r="O28" s="227" t="s">
        <v>101</v>
      </c>
      <c r="P28" s="228"/>
      <c r="Q28" s="227" t="s">
        <v>102</v>
      </c>
      <c r="R28" s="228"/>
      <c r="S28" s="227" t="s">
        <v>103</v>
      </c>
      <c r="T28" s="229"/>
    </row>
    <row r="29" spans="1:26" x14ac:dyDescent="0.2">
      <c r="A29" s="235">
        <v>2</v>
      </c>
      <c r="B29" s="236" t="s">
        <v>36</v>
      </c>
      <c r="C29" s="53" t="s">
        <v>37</v>
      </c>
      <c r="D29" s="237" t="s">
        <v>28</v>
      </c>
      <c r="E29" s="237">
        <v>481017</v>
      </c>
      <c r="F29" s="247"/>
      <c r="G29" s="235">
        <v>13</v>
      </c>
      <c r="H29" s="245">
        <v>871080</v>
      </c>
      <c r="I29" s="246">
        <f>H29*G29</f>
        <v>11324040</v>
      </c>
      <c r="J29" s="77"/>
      <c r="K29" s="238"/>
      <c r="L29" s="238"/>
      <c r="M29" s="238"/>
      <c r="N29" s="68"/>
      <c r="O29" s="238"/>
      <c r="P29" s="68"/>
      <c r="Q29" s="238">
        <v>13</v>
      </c>
      <c r="R29" s="275">
        <f>Q29*H29</f>
        <v>11324040</v>
      </c>
      <c r="S29" s="238"/>
      <c r="T29" s="238"/>
    </row>
    <row r="30" spans="1:26" ht="33.75" x14ac:dyDescent="0.2">
      <c r="A30" s="235"/>
      <c r="B30" s="236"/>
      <c r="C30" s="53" t="s">
        <v>38</v>
      </c>
      <c r="D30" s="237"/>
      <c r="E30" s="237"/>
      <c r="F30" s="248"/>
      <c r="G30" s="235"/>
      <c r="H30" s="245"/>
      <c r="I30" s="246"/>
      <c r="J30" s="85"/>
      <c r="K30" s="239"/>
      <c r="L30" s="239"/>
      <c r="M30" s="239"/>
      <c r="N30" s="69"/>
      <c r="O30" s="239"/>
      <c r="P30" s="69"/>
      <c r="Q30" s="239"/>
      <c r="R30" s="239"/>
      <c r="S30" s="239"/>
      <c r="T30" s="239"/>
    </row>
    <row r="31" spans="1:26" x14ac:dyDescent="0.2">
      <c r="A31" s="235"/>
      <c r="B31" s="236"/>
      <c r="C31" s="53" t="s">
        <v>39</v>
      </c>
      <c r="D31" s="237"/>
      <c r="E31" s="237"/>
      <c r="F31" s="248"/>
      <c r="G31" s="235"/>
      <c r="H31" s="245"/>
      <c r="I31" s="246"/>
      <c r="J31" s="85"/>
      <c r="K31" s="239"/>
      <c r="L31" s="239"/>
      <c r="M31" s="239"/>
      <c r="N31" s="69"/>
      <c r="O31" s="239"/>
      <c r="P31" s="69"/>
      <c r="Q31" s="239"/>
      <c r="R31" s="239"/>
      <c r="S31" s="239"/>
      <c r="T31" s="239"/>
    </row>
    <row r="32" spans="1:26" ht="22.5" x14ac:dyDescent="0.2">
      <c r="A32" s="235"/>
      <c r="B32" s="236"/>
      <c r="C32" s="53" t="s">
        <v>40</v>
      </c>
      <c r="D32" s="237"/>
      <c r="E32" s="237"/>
      <c r="F32" s="248"/>
      <c r="G32" s="235"/>
      <c r="H32" s="245"/>
      <c r="I32" s="246"/>
      <c r="J32" s="85"/>
      <c r="K32" s="239"/>
      <c r="L32" s="239"/>
      <c r="M32" s="239"/>
      <c r="N32" s="69"/>
      <c r="O32" s="239"/>
      <c r="P32" s="69"/>
      <c r="Q32" s="239"/>
      <c r="R32" s="239"/>
      <c r="S32" s="239"/>
      <c r="T32" s="239"/>
    </row>
    <row r="33" spans="1:20" x14ac:dyDescent="0.2">
      <c r="A33" s="235"/>
      <c r="B33" s="236"/>
      <c r="C33" s="53" t="s">
        <v>41</v>
      </c>
      <c r="D33" s="237"/>
      <c r="E33" s="237"/>
      <c r="F33" s="248"/>
      <c r="G33" s="235"/>
      <c r="H33" s="245"/>
      <c r="I33" s="246"/>
      <c r="J33" s="85"/>
      <c r="K33" s="239"/>
      <c r="L33" s="239"/>
      <c r="M33" s="239"/>
      <c r="N33" s="69"/>
      <c r="O33" s="239"/>
      <c r="P33" s="69"/>
      <c r="Q33" s="239"/>
      <c r="R33" s="239"/>
      <c r="S33" s="239"/>
      <c r="T33" s="239"/>
    </row>
    <row r="34" spans="1:20" x14ac:dyDescent="0.2">
      <c r="A34" s="235"/>
      <c r="B34" s="236"/>
      <c r="C34" s="53" t="s">
        <v>42</v>
      </c>
      <c r="D34" s="237"/>
      <c r="E34" s="237"/>
      <c r="F34" s="248"/>
      <c r="G34" s="235"/>
      <c r="H34" s="245"/>
      <c r="I34" s="246"/>
      <c r="J34" s="85"/>
      <c r="K34" s="239"/>
      <c r="L34" s="239"/>
      <c r="M34" s="239"/>
      <c r="N34" s="69"/>
      <c r="O34" s="239"/>
      <c r="P34" s="69"/>
      <c r="Q34" s="239"/>
      <c r="R34" s="239"/>
      <c r="S34" s="239"/>
      <c r="T34" s="239"/>
    </row>
    <row r="35" spans="1:20" x14ac:dyDescent="0.2">
      <c r="A35" s="235"/>
      <c r="B35" s="236"/>
      <c r="C35" s="53" t="s">
        <v>43</v>
      </c>
      <c r="D35" s="237"/>
      <c r="E35" s="237"/>
      <c r="F35" s="248"/>
      <c r="G35" s="235"/>
      <c r="H35" s="245"/>
      <c r="I35" s="246"/>
      <c r="J35" s="85"/>
      <c r="K35" s="239"/>
      <c r="L35" s="239"/>
      <c r="M35" s="239"/>
      <c r="N35" s="69"/>
      <c r="O35" s="239"/>
      <c r="P35" s="69"/>
      <c r="Q35" s="239"/>
      <c r="R35" s="239"/>
      <c r="S35" s="239"/>
      <c r="T35" s="239"/>
    </row>
    <row r="36" spans="1:20" x14ac:dyDescent="0.2">
      <c r="A36" s="235"/>
      <c r="B36" s="236"/>
      <c r="C36" s="53" t="s">
        <v>44</v>
      </c>
      <c r="D36" s="237"/>
      <c r="E36" s="237"/>
      <c r="F36" s="249"/>
      <c r="G36" s="235"/>
      <c r="H36" s="245"/>
      <c r="I36" s="246"/>
      <c r="J36" s="86"/>
      <c r="K36" s="240"/>
      <c r="L36" s="240"/>
      <c r="M36" s="240"/>
      <c r="N36" s="70"/>
      <c r="O36" s="240"/>
      <c r="P36" s="70"/>
      <c r="Q36" s="240"/>
      <c r="R36" s="240"/>
      <c r="S36" s="240"/>
      <c r="T36" s="240"/>
    </row>
    <row r="37" spans="1:20" ht="22.5" x14ac:dyDescent="0.2">
      <c r="A37" s="235">
        <v>4</v>
      </c>
      <c r="B37" s="236" t="s">
        <v>58</v>
      </c>
      <c r="C37" s="53" t="s">
        <v>59</v>
      </c>
      <c r="D37" s="237" t="s">
        <v>28</v>
      </c>
      <c r="E37" s="237">
        <v>521415</v>
      </c>
      <c r="F37" s="247"/>
      <c r="G37" s="235">
        <v>29</v>
      </c>
      <c r="H37" s="260">
        <v>773500</v>
      </c>
      <c r="I37" s="260">
        <f>H37*G37</f>
        <v>22431500</v>
      </c>
      <c r="J37" s="93"/>
      <c r="K37" s="220">
        <v>3</v>
      </c>
      <c r="L37" s="221">
        <f>K37*H37</f>
        <v>2320500</v>
      </c>
      <c r="M37" s="220">
        <v>2</v>
      </c>
      <c r="N37" s="221">
        <f>M37*H37</f>
        <v>1547000</v>
      </c>
      <c r="O37" s="220">
        <v>10</v>
      </c>
      <c r="P37" s="221">
        <f>O37*H37</f>
        <v>7735000</v>
      </c>
      <c r="Q37" s="220">
        <v>5</v>
      </c>
      <c r="R37" s="221">
        <f>Q37*H37</f>
        <v>3867500</v>
      </c>
      <c r="S37" s="220">
        <v>9</v>
      </c>
      <c r="T37" s="221">
        <f>S37*H37</f>
        <v>6961500</v>
      </c>
    </row>
    <row r="38" spans="1:20" ht="22.5" x14ac:dyDescent="0.2">
      <c r="A38" s="235"/>
      <c r="B38" s="236"/>
      <c r="C38" s="53" t="s">
        <v>60</v>
      </c>
      <c r="D38" s="237"/>
      <c r="E38" s="237"/>
      <c r="F38" s="248"/>
      <c r="G38" s="235"/>
      <c r="H38" s="260"/>
      <c r="I38" s="260"/>
      <c r="J38" s="93"/>
      <c r="K38" s="220"/>
      <c r="L38" s="221"/>
      <c r="M38" s="220"/>
      <c r="N38" s="221"/>
      <c r="O38" s="220"/>
      <c r="P38" s="221"/>
      <c r="Q38" s="220"/>
      <c r="R38" s="221"/>
      <c r="S38" s="220"/>
      <c r="T38" s="221"/>
    </row>
    <row r="39" spans="1:20" x14ac:dyDescent="0.2">
      <c r="A39" s="235"/>
      <c r="B39" s="236"/>
      <c r="C39" s="53" t="s">
        <v>61</v>
      </c>
      <c r="D39" s="237"/>
      <c r="E39" s="237"/>
      <c r="F39" s="248"/>
      <c r="G39" s="235"/>
      <c r="H39" s="260"/>
      <c r="I39" s="260"/>
      <c r="J39" s="93"/>
      <c r="K39" s="220"/>
      <c r="L39" s="221"/>
      <c r="M39" s="220"/>
      <c r="N39" s="221"/>
      <c r="O39" s="220"/>
      <c r="P39" s="221"/>
      <c r="Q39" s="220"/>
      <c r="R39" s="221"/>
      <c r="S39" s="220"/>
      <c r="T39" s="221"/>
    </row>
    <row r="40" spans="1:20" x14ac:dyDescent="0.2">
      <c r="A40" s="235"/>
      <c r="B40" s="236"/>
      <c r="C40" s="53" t="s">
        <v>62</v>
      </c>
      <c r="D40" s="237"/>
      <c r="E40" s="237"/>
      <c r="F40" s="248"/>
      <c r="G40" s="235"/>
      <c r="H40" s="260"/>
      <c r="I40" s="260"/>
      <c r="J40" s="93"/>
      <c r="K40" s="220"/>
      <c r="L40" s="221"/>
      <c r="M40" s="220"/>
      <c r="N40" s="221"/>
      <c r="O40" s="220"/>
      <c r="P40" s="221"/>
      <c r="Q40" s="220"/>
      <c r="R40" s="221"/>
      <c r="S40" s="220"/>
      <c r="T40" s="221"/>
    </row>
    <row r="41" spans="1:20" x14ac:dyDescent="0.2">
      <c r="A41" s="235"/>
      <c r="B41" s="236"/>
      <c r="C41" s="53" t="s">
        <v>35</v>
      </c>
      <c r="D41" s="237"/>
      <c r="E41" s="237"/>
      <c r="F41" s="249"/>
      <c r="G41" s="235"/>
      <c r="H41" s="260"/>
      <c r="I41" s="260"/>
      <c r="J41" s="93"/>
      <c r="K41" s="220"/>
      <c r="L41" s="221"/>
      <c r="M41" s="220"/>
      <c r="N41" s="221"/>
      <c r="O41" s="220"/>
      <c r="P41" s="221"/>
      <c r="Q41" s="220"/>
      <c r="R41" s="221"/>
      <c r="S41" s="220"/>
      <c r="T41" s="221"/>
    </row>
    <row r="42" spans="1:20" x14ac:dyDescent="0.2">
      <c r="A42" s="235">
        <v>6</v>
      </c>
      <c r="B42" s="236" t="s">
        <v>66</v>
      </c>
      <c r="C42" s="53" t="s">
        <v>67</v>
      </c>
      <c r="D42" s="237" t="s">
        <v>28</v>
      </c>
      <c r="E42" s="237">
        <v>521415</v>
      </c>
      <c r="F42" s="247"/>
      <c r="G42" s="235">
        <v>9</v>
      </c>
      <c r="H42" s="250">
        <v>2659650</v>
      </c>
      <c r="I42" s="251">
        <f>H42*G42</f>
        <v>23936850</v>
      </c>
      <c r="J42" s="80"/>
      <c r="K42" s="222">
        <v>2</v>
      </c>
      <c r="L42" s="225">
        <f>K42*H42</f>
        <v>5319300</v>
      </c>
      <c r="M42" s="222">
        <v>1</v>
      </c>
      <c r="N42" s="225">
        <f>M42*H42</f>
        <v>2659650</v>
      </c>
      <c r="O42" s="222">
        <v>4</v>
      </c>
      <c r="P42" s="225">
        <f>O42*H42</f>
        <v>10638600</v>
      </c>
      <c r="Q42" s="222">
        <v>1</v>
      </c>
      <c r="R42" s="225">
        <f>Q42*H42</f>
        <v>2659650</v>
      </c>
      <c r="S42" s="222">
        <v>1</v>
      </c>
      <c r="T42" s="225">
        <f>S42*H42</f>
        <v>2659650</v>
      </c>
    </row>
    <row r="43" spans="1:20" x14ac:dyDescent="0.2">
      <c r="A43" s="235"/>
      <c r="B43" s="236"/>
      <c r="C43" s="53" t="s">
        <v>68</v>
      </c>
      <c r="D43" s="237"/>
      <c r="E43" s="237"/>
      <c r="F43" s="248"/>
      <c r="G43" s="235"/>
      <c r="H43" s="250"/>
      <c r="I43" s="251"/>
      <c r="J43" s="88"/>
      <c r="K43" s="223"/>
      <c r="L43" s="223"/>
      <c r="M43" s="223"/>
      <c r="N43" s="223"/>
      <c r="O43" s="223"/>
      <c r="P43" s="223"/>
      <c r="Q43" s="223"/>
      <c r="R43" s="223"/>
      <c r="S43" s="223"/>
      <c r="T43" s="223"/>
    </row>
    <row r="44" spans="1:20" x14ac:dyDescent="0.2">
      <c r="A44" s="235"/>
      <c r="B44" s="236"/>
      <c r="C44" s="53" t="s">
        <v>69</v>
      </c>
      <c r="D44" s="237"/>
      <c r="E44" s="237"/>
      <c r="F44" s="248"/>
      <c r="G44" s="235"/>
      <c r="H44" s="250"/>
      <c r="I44" s="251"/>
      <c r="J44" s="88"/>
      <c r="K44" s="223"/>
      <c r="L44" s="223"/>
      <c r="M44" s="223"/>
      <c r="N44" s="223"/>
      <c r="O44" s="223"/>
      <c r="P44" s="223"/>
      <c r="Q44" s="223"/>
      <c r="R44" s="223"/>
      <c r="S44" s="223"/>
      <c r="T44" s="223"/>
    </row>
    <row r="45" spans="1:20" x14ac:dyDescent="0.2">
      <c r="A45" s="235"/>
      <c r="B45" s="236"/>
      <c r="C45" s="53" t="s">
        <v>70</v>
      </c>
      <c r="D45" s="237"/>
      <c r="E45" s="237"/>
      <c r="F45" s="248"/>
      <c r="G45" s="235"/>
      <c r="H45" s="250"/>
      <c r="I45" s="251"/>
      <c r="J45" s="88"/>
      <c r="K45" s="223"/>
      <c r="L45" s="223"/>
      <c r="M45" s="223"/>
      <c r="N45" s="223"/>
      <c r="O45" s="223"/>
      <c r="P45" s="223"/>
      <c r="Q45" s="223"/>
      <c r="R45" s="223"/>
      <c r="S45" s="223"/>
      <c r="T45" s="223"/>
    </row>
    <row r="46" spans="1:20" x14ac:dyDescent="0.2">
      <c r="A46" s="235"/>
      <c r="B46" s="236"/>
      <c r="C46" s="53" t="s">
        <v>71</v>
      </c>
      <c r="D46" s="237"/>
      <c r="E46" s="237"/>
      <c r="F46" s="248"/>
      <c r="G46" s="235"/>
      <c r="H46" s="250"/>
      <c r="I46" s="251"/>
      <c r="J46" s="88"/>
      <c r="K46" s="223"/>
      <c r="L46" s="223"/>
      <c r="M46" s="223"/>
      <c r="N46" s="223"/>
      <c r="O46" s="223"/>
      <c r="P46" s="223"/>
      <c r="Q46" s="223"/>
      <c r="R46" s="223"/>
      <c r="S46" s="223"/>
      <c r="T46" s="223"/>
    </row>
    <row r="47" spans="1:20" x14ac:dyDescent="0.2">
      <c r="A47" s="235"/>
      <c r="B47" s="236"/>
      <c r="C47" s="53" t="s">
        <v>72</v>
      </c>
      <c r="D47" s="237"/>
      <c r="E47" s="237"/>
      <c r="F47" s="248"/>
      <c r="G47" s="235"/>
      <c r="H47" s="250"/>
      <c r="I47" s="251"/>
      <c r="J47" s="88"/>
      <c r="K47" s="223"/>
      <c r="L47" s="223"/>
      <c r="M47" s="223"/>
      <c r="N47" s="223"/>
      <c r="O47" s="223"/>
      <c r="P47" s="223"/>
      <c r="Q47" s="223"/>
      <c r="R47" s="223"/>
      <c r="S47" s="223"/>
      <c r="T47" s="223"/>
    </row>
    <row r="48" spans="1:20" x14ac:dyDescent="0.2">
      <c r="A48" s="235"/>
      <c r="B48" s="236"/>
      <c r="C48" s="53" t="s">
        <v>73</v>
      </c>
      <c r="D48" s="237"/>
      <c r="E48" s="237"/>
      <c r="F48" s="248"/>
      <c r="G48" s="235"/>
      <c r="H48" s="250"/>
      <c r="I48" s="251"/>
      <c r="J48" s="88"/>
      <c r="K48" s="223"/>
      <c r="L48" s="223"/>
      <c r="M48" s="223"/>
      <c r="N48" s="223"/>
      <c r="O48" s="223"/>
      <c r="P48" s="223"/>
      <c r="Q48" s="223"/>
      <c r="R48" s="223"/>
      <c r="S48" s="223"/>
      <c r="T48" s="223"/>
    </row>
    <row r="49" spans="1:22" ht="22.5" x14ac:dyDescent="0.2">
      <c r="A49" s="235"/>
      <c r="B49" s="236"/>
      <c r="C49" s="53" t="s">
        <v>74</v>
      </c>
      <c r="D49" s="237"/>
      <c r="E49" s="237"/>
      <c r="F49" s="248"/>
      <c r="G49" s="235"/>
      <c r="H49" s="250"/>
      <c r="I49" s="251"/>
      <c r="J49" s="88"/>
      <c r="K49" s="223"/>
      <c r="L49" s="223"/>
      <c r="M49" s="223"/>
      <c r="N49" s="223"/>
      <c r="O49" s="223"/>
      <c r="P49" s="223"/>
      <c r="Q49" s="223"/>
      <c r="R49" s="223"/>
      <c r="S49" s="223"/>
      <c r="T49" s="223"/>
    </row>
    <row r="50" spans="1:22" x14ac:dyDescent="0.2">
      <c r="A50" s="235"/>
      <c r="B50" s="236"/>
      <c r="C50" s="53" t="s">
        <v>75</v>
      </c>
      <c r="D50" s="237"/>
      <c r="E50" s="237"/>
      <c r="F50" s="249"/>
      <c r="G50" s="235"/>
      <c r="H50" s="250"/>
      <c r="I50" s="251"/>
      <c r="J50" s="89"/>
      <c r="K50" s="224"/>
      <c r="L50" s="224"/>
      <c r="M50" s="224"/>
      <c r="N50" s="224"/>
      <c r="O50" s="224"/>
      <c r="P50" s="224"/>
      <c r="Q50" s="224"/>
      <c r="R50" s="224"/>
      <c r="S50" s="224"/>
      <c r="T50" s="224"/>
    </row>
    <row r="51" spans="1:22" ht="33.75" x14ac:dyDescent="0.2">
      <c r="A51" s="52">
        <v>7</v>
      </c>
      <c r="B51" s="53" t="s">
        <v>76</v>
      </c>
      <c r="C51" s="53" t="s">
        <v>77</v>
      </c>
      <c r="D51" s="54" t="s">
        <v>28</v>
      </c>
      <c r="E51" s="54">
        <v>521415</v>
      </c>
      <c r="F51" s="54"/>
      <c r="G51" s="52">
        <v>1</v>
      </c>
      <c r="H51" s="60">
        <v>1268540</v>
      </c>
      <c r="I51" s="59">
        <f>H51*G51</f>
        <v>1268540</v>
      </c>
      <c r="J51" s="87"/>
      <c r="K51" s="67">
        <v>1</v>
      </c>
      <c r="L51" s="73">
        <f>K51*H51</f>
        <v>1268540</v>
      </c>
      <c r="M51" s="67"/>
      <c r="N51" s="67"/>
      <c r="O51" s="67"/>
      <c r="P51" s="67"/>
      <c r="Q51" s="67"/>
      <c r="R51" s="67"/>
      <c r="S51" s="67"/>
      <c r="T51" s="67"/>
    </row>
    <row r="52" spans="1:22" ht="56.25" x14ac:dyDescent="0.2">
      <c r="A52" s="235">
        <v>8</v>
      </c>
      <c r="B52" s="236" t="s">
        <v>78</v>
      </c>
      <c r="C52" s="53" t="s">
        <v>79</v>
      </c>
      <c r="D52" s="237" t="s">
        <v>28</v>
      </c>
      <c r="E52" s="237">
        <v>521418</v>
      </c>
      <c r="F52" s="247"/>
      <c r="G52" s="235">
        <v>51</v>
      </c>
      <c r="H52" s="250">
        <v>315000</v>
      </c>
      <c r="I52" s="250">
        <f>H52*G52</f>
        <v>16065000</v>
      </c>
      <c r="J52" s="90"/>
      <c r="K52" s="216">
        <v>28</v>
      </c>
      <c r="L52" s="219">
        <f>K52*H52</f>
        <v>8820000</v>
      </c>
      <c r="M52" s="216">
        <v>11</v>
      </c>
      <c r="N52" s="219">
        <f>M52*H52</f>
        <v>3465000</v>
      </c>
      <c r="O52" s="216"/>
      <c r="P52" s="216"/>
      <c r="Q52" s="216">
        <v>9</v>
      </c>
      <c r="R52" s="219">
        <f>Q52*H52</f>
        <v>2835000</v>
      </c>
      <c r="S52" s="216">
        <v>3</v>
      </c>
      <c r="T52" s="219">
        <f>S52*H52</f>
        <v>945000</v>
      </c>
    </row>
    <row r="53" spans="1:22" ht="33.75" x14ac:dyDescent="0.2">
      <c r="A53" s="235"/>
      <c r="B53" s="236"/>
      <c r="C53" s="53" t="s">
        <v>80</v>
      </c>
      <c r="D53" s="237"/>
      <c r="E53" s="237"/>
      <c r="F53" s="248"/>
      <c r="G53" s="235"/>
      <c r="H53" s="250"/>
      <c r="I53" s="250"/>
      <c r="J53" s="91"/>
      <c r="K53" s="217"/>
      <c r="L53" s="217"/>
      <c r="M53" s="217"/>
      <c r="N53" s="217"/>
      <c r="O53" s="217"/>
      <c r="P53" s="217"/>
      <c r="Q53" s="217"/>
      <c r="R53" s="217"/>
      <c r="S53" s="217"/>
      <c r="T53" s="217"/>
    </row>
    <row r="54" spans="1:22" x14ac:dyDescent="0.2">
      <c r="A54" s="235"/>
      <c r="B54" s="236"/>
      <c r="C54" s="53" t="s">
        <v>81</v>
      </c>
      <c r="D54" s="237"/>
      <c r="E54" s="237"/>
      <c r="F54" s="248"/>
      <c r="G54" s="235"/>
      <c r="H54" s="250"/>
      <c r="I54" s="250"/>
      <c r="J54" s="91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V54" s="46">
        <f>SUM(S52+Q52+M52+K52)</f>
        <v>51</v>
      </c>
    </row>
    <row r="55" spans="1:22" x14ac:dyDescent="0.2">
      <c r="A55" s="235"/>
      <c r="B55" s="236"/>
      <c r="C55" s="53" t="s">
        <v>82</v>
      </c>
      <c r="D55" s="237"/>
      <c r="E55" s="237"/>
      <c r="F55" s="248"/>
      <c r="G55" s="235"/>
      <c r="H55" s="250"/>
      <c r="I55" s="250"/>
      <c r="J55" s="91"/>
      <c r="K55" s="217"/>
      <c r="L55" s="217"/>
      <c r="M55" s="217"/>
      <c r="N55" s="217"/>
      <c r="O55" s="217"/>
      <c r="P55" s="217"/>
      <c r="Q55" s="217"/>
      <c r="R55" s="217"/>
      <c r="S55" s="217"/>
      <c r="T55" s="217"/>
    </row>
    <row r="56" spans="1:22" x14ac:dyDescent="0.2">
      <c r="A56" s="235"/>
      <c r="B56" s="236"/>
      <c r="C56" s="53" t="s">
        <v>83</v>
      </c>
      <c r="D56" s="237"/>
      <c r="E56" s="237"/>
      <c r="F56" s="248"/>
      <c r="G56" s="235"/>
      <c r="H56" s="250"/>
      <c r="I56" s="250"/>
      <c r="J56" s="91"/>
      <c r="K56" s="217"/>
      <c r="L56" s="217"/>
      <c r="M56" s="217"/>
      <c r="N56" s="217"/>
      <c r="O56" s="217"/>
      <c r="P56" s="217"/>
      <c r="Q56" s="217"/>
      <c r="R56" s="217"/>
      <c r="S56" s="217"/>
      <c r="T56" s="217"/>
    </row>
    <row r="57" spans="1:22" x14ac:dyDescent="0.2">
      <c r="A57" s="235"/>
      <c r="B57" s="236"/>
      <c r="C57" s="53" t="s">
        <v>84</v>
      </c>
      <c r="D57" s="237"/>
      <c r="E57" s="237"/>
      <c r="F57" s="248"/>
      <c r="G57" s="235"/>
      <c r="H57" s="250"/>
      <c r="I57" s="250"/>
      <c r="J57" s="91"/>
      <c r="K57" s="217"/>
      <c r="L57" s="217"/>
      <c r="M57" s="217"/>
      <c r="N57" s="217"/>
      <c r="O57" s="217"/>
      <c r="P57" s="217"/>
      <c r="Q57" s="217"/>
      <c r="R57" s="217"/>
      <c r="S57" s="217"/>
      <c r="T57" s="217"/>
    </row>
    <row r="58" spans="1:22" x14ac:dyDescent="0.2">
      <c r="A58" s="235"/>
      <c r="B58" s="236"/>
      <c r="C58" s="53" t="s">
        <v>85</v>
      </c>
      <c r="D58" s="237"/>
      <c r="E58" s="237"/>
      <c r="F58" s="248"/>
      <c r="G58" s="235"/>
      <c r="H58" s="250"/>
      <c r="I58" s="250"/>
      <c r="J58" s="91"/>
      <c r="K58" s="217"/>
      <c r="L58" s="217"/>
      <c r="M58" s="217"/>
      <c r="N58" s="217"/>
      <c r="O58" s="217"/>
      <c r="P58" s="217"/>
      <c r="Q58" s="217"/>
      <c r="R58" s="217"/>
      <c r="S58" s="217"/>
      <c r="T58" s="217"/>
    </row>
    <row r="59" spans="1:22" x14ac:dyDescent="0.2">
      <c r="A59" s="235"/>
      <c r="B59" s="236"/>
      <c r="C59" s="53" t="s">
        <v>86</v>
      </c>
      <c r="D59" s="237"/>
      <c r="E59" s="237"/>
      <c r="F59" s="248"/>
      <c r="G59" s="235"/>
      <c r="H59" s="250"/>
      <c r="I59" s="250"/>
      <c r="J59" s="91"/>
      <c r="K59" s="217"/>
      <c r="L59" s="217"/>
      <c r="M59" s="217"/>
      <c r="N59" s="217"/>
      <c r="O59" s="217"/>
      <c r="P59" s="217"/>
      <c r="Q59" s="217"/>
      <c r="R59" s="217"/>
      <c r="S59" s="217"/>
      <c r="T59" s="217"/>
    </row>
    <row r="60" spans="1:22" x14ac:dyDescent="0.2">
      <c r="A60" s="235"/>
      <c r="B60" s="236"/>
      <c r="C60" s="53" t="s">
        <v>87</v>
      </c>
      <c r="D60" s="237"/>
      <c r="E60" s="237"/>
      <c r="F60" s="248"/>
      <c r="G60" s="235"/>
      <c r="H60" s="250"/>
      <c r="I60" s="250"/>
      <c r="J60" s="91"/>
      <c r="K60" s="217"/>
      <c r="L60" s="217"/>
      <c r="M60" s="217"/>
      <c r="N60" s="217"/>
      <c r="O60" s="217"/>
      <c r="P60" s="217"/>
      <c r="Q60" s="217"/>
      <c r="R60" s="217"/>
      <c r="S60" s="217"/>
      <c r="T60" s="217"/>
    </row>
    <row r="61" spans="1:22" x14ac:dyDescent="0.2">
      <c r="A61" s="235"/>
      <c r="B61" s="236"/>
      <c r="C61" s="53" t="s">
        <v>35</v>
      </c>
      <c r="D61" s="237"/>
      <c r="E61" s="237"/>
      <c r="F61" s="249"/>
      <c r="G61" s="235"/>
      <c r="H61" s="250"/>
      <c r="I61" s="250"/>
      <c r="J61" s="92"/>
      <c r="K61" s="218"/>
      <c r="L61" s="218"/>
      <c r="M61" s="218"/>
      <c r="N61" s="218"/>
      <c r="O61" s="218"/>
      <c r="P61" s="218"/>
      <c r="Q61" s="218"/>
      <c r="R61" s="218"/>
      <c r="S61" s="218"/>
      <c r="T61" s="218"/>
    </row>
    <row r="62" spans="1:22" x14ac:dyDescent="0.2">
      <c r="A62" s="242" t="s">
        <v>88</v>
      </c>
      <c r="B62" s="243"/>
      <c r="C62" s="243"/>
      <c r="D62" s="243"/>
      <c r="E62" s="243"/>
      <c r="F62" s="244"/>
      <c r="G62" s="55">
        <f>SUM(G29:G61)</f>
        <v>103</v>
      </c>
      <c r="H62" s="56">
        <f>SUM(H29:H61)</f>
        <v>5887770</v>
      </c>
      <c r="I62" s="103">
        <f>SUM(I29:I61)</f>
        <v>75025930</v>
      </c>
      <c r="J62" s="83"/>
      <c r="K62" s="71">
        <f t="shared" ref="K62:T62" si="1">SUM(K29:K61)</f>
        <v>34</v>
      </c>
      <c r="L62" s="74">
        <f t="shared" si="1"/>
        <v>17728340</v>
      </c>
      <c r="M62" s="71">
        <f t="shared" si="1"/>
        <v>14</v>
      </c>
      <c r="N62" s="74">
        <f t="shared" si="1"/>
        <v>7671650</v>
      </c>
      <c r="O62" s="71">
        <f t="shared" si="1"/>
        <v>14</v>
      </c>
      <c r="P62" s="74">
        <f t="shared" si="1"/>
        <v>18373600</v>
      </c>
      <c r="Q62" s="71">
        <f t="shared" si="1"/>
        <v>28</v>
      </c>
      <c r="R62" s="74">
        <f t="shared" si="1"/>
        <v>20686190</v>
      </c>
      <c r="S62" s="71">
        <f t="shared" si="1"/>
        <v>13</v>
      </c>
      <c r="T62" s="74">
        <f t="shared" si="1"/>
        <v>10566150</v>
      </c>
    </row>
    <row r="65" spans="11:20" x14ac:dyDescent="0.2">
      <c r="K65" s="104"/>
      <c r="L65" s="104"/>
      <c r="M65" s="104"/>
      <c r="N65" s="104"/>
      <c r="O65" s="104"/>
      <c r="P65" s="104"/>
      <c r="Q65" s="104"/>
      <c r="R65" s="104"/>
      <c r="S65" s="104"/>
      <c r="T65" s="104"/>
    </row>
  </sheetData>
  <mergeCells count="142">
    <mergeCell ref="K42:K50"/>
    <mergeCell ref="L42:L50"/>
    <mergeCell ref="V12:W12"/>
    <mergeCell ref="V17:Y18"/>
    <mergeCell ref="V14:Y16"/>
    <mergeCell ref="K37:K41"/>
    <mergeCell ref="L37:L41"/>
    <mergeCell ref="A26:F26"/>
    <mergeCell ref="P37:P41"/>
    <mergeCell ref="Q37:Q41"/>
    <mergeCell ref="R37:R41"/>
    <mergeCell ref="S37:S41"/>
    <mergeCell ref="T37:T41"/>
    <mergeCell ref="K29:K36"/>
    <mergeCell ref="M29:M36"/>
    <mergeCell ref="O29:O36"/>
    <mergeCell ref="Q29:Q36"/>
    <mergeCell ref="T29:T36"/>
    <mergeCell ref="L29:L36"/>
    <mergeCell ref="R29:R36"/>
    <mergeCell ref="D4:D11"/>
    <mergeCell ref="E4:E11"/>
    <mergeCell ref="G4:G11"/>
    <mergeCell ref="D37:D41"/>
    <mergeCell ref="E37:E41"/>
    <mergeCell ref="F37:F41"/>
    <mergeCell ref="G37:G41"/>
    <mergeCell ref="H37:H41"/>
    <mergeCell ref="I37:I41"/>
    <mergeCell ref="A1:G1"/>
    <mergeCell ref="A2:G2"/>
    <mergeCell ref="I4:I11"/>
    <mergeCell ref="I12:I23"/>
    <mergeCell ref="H4:H11"/>
    <mergeCell ref="H12:H23"/>
    <mergeCell ref="H1:I2"/>
    <mergeCell ref="F4:F11"/>
    <mergeCell ref="I24:I25"/>
    <mergeCell ref="A24:A25"/>
    <mergeCell ref="B24:B25"/>
    <mergeCell ref="D24:D25"/>
    <mergeCell ref="E24:E25"/>
    <mergeCell ref="G24:G25"/>
    <mergeCell ref="F24:F25"/>
    <mergeCell ref="H24:H25"/>
    <mergeCell ref="A12:A23"/>
    <mergeCell ref="B12:B23"/>
    <mergeCell ref="D12:D23"/>
    <mergeCell ref="E12:E23"/>
    <mergeCell ref="G12:G23"/>
    <mergeCell ref="F12:F23"/>
    <mergeCell ref="A4:A11"/>
    <mergeCell ref="B4:B11"/>
    <mergeCell ref="A62:F62"/>
    <mergeCell ref="H29:H36"/>
    <mergeCell ref="I29:I36"/>
    <mergeCell ref="A29:A36"/>
    <mergeCell ref="B29:B36"/>
    <mergeCell ref="D29:D36"/>
    <mergeCell ref="E29:E36"/>
    <mergeCell ref="G29:G36"/>
    <mergeCell ref="F29:F36"/>
    <mergeCell ref="A37:A41"/>
    <mergeCell ref="F52:F61"/>
    <mergeCell ref="H52:H61"/>
    <mergeCell ref="I52:I61"/>
    <mergeCell ref="B37:B41"/>
    <mergeCell ref="A42:A50"/>
    <mergeCell ref="B42:B50"/>
    <mergeCell ref="D42:D50"/>
    <mergeCell ref="E42:E50"/>
    <mergeCell ref="F42:F50"/>
    <mergeCell ref="G42:G50"/>
    <mergeCell ref="H42:H50"/>
    <mergeCell ref="I42:I50"/>
    <mergeCell ref="K52:K61"/>
    <mergeCell ref="A52:A61"/>
    <mergeCell ref="B52:B61"/>
    <mergeCell ref="D52:D61"/>
    <mergeCell ref="E52:E61"/>
    <mergeCell ref="G52:G61"/>
    <mergeCell ref="L52:L61"/>
    <mergeCell ref="K1:T2"/>
    <mergeCell ref="S4:S11"/>
    <mergeCell ref="S12:S23"/>
    <mergeCell ref="S24:S25"/>
    <mergeCell ref="S29:S36"/>
    <mergeCell ref="O24:O25"/>
    <mergeCell ref="Q4:Q11"/>
    <mergeCell ref="Q12:Q23"/>
    <mergeCell ref="Q24:Q25"/>
    <mergeCell ref="T4:T11"/>
    <mergeCell ref="T12:T23"/>
    <mergeCell ref="T24:T25"/>
    <mergeCell ref="P12:P23"/>
    <mergeCell ref="R4:R11"/>
    <mergeCell ref="K4:K11"/>
    <mergeCell ref="K12:K23"/>
    <mergeCell ref="K24:K25"/>
    <mergeCell ref="S3:T3"/>
    <mergeCell ref="K28:L28"/>
    <mergeCell ref="M28:N28"/>
    <mergeCell ref="O28:P28"/>
    <mergeCell ref="Q28:R28"/>
    <mergeCell ref="S28:T28"/>
    <mergeCell ref="O12:O23"/>
    <mergeCell ref="N4:N11"/>
    <mergeCell ref="P4:P11"/>
    <mergeCell ref="P24:P25"/>
    <mergeCell ref="O4:O11"/>
    <mergeCell ref="M4:M11"/>
    <mergeCell ref="M12:M23"/>
    <mergeCell ref="M24:M25"/>
    <mergeCell ref="L24:L25"/>
    <mergeCell ref="L12:L23"/>
    <mergeCell ref="L4:L11"/>
    <mergeCell ref="N12:N23"/>
    <mergeCell ref="N24:N25"/>
    <mergeCell ref="K3:L3"/>
    <mergeCell ref="M3:N3"/>
    <mergeCell ref="O3:P3"/>
    <mergeCell ref="Q3:R3"/>
    <mergeCell ref="R24:R25"/>
    <mergeCell ref="Q52:Q61"/>
    <mergeCell ref="T52:T61"/>
    <mergeCell ref="S52:S61"/>
    <mergeCell ref="M52:M61"/>
    <mergeCell ref="O52:O61"/>
    <mergeCell ref="M37:M41"/>
    <mergeCell ref="N37:N41"/>
    <mergeCell ref="O37:O41"/>
    <mergeCell ref="N52:N61"/>
    <mergeCell ref="P52:P61"/>
    <mergeCell ref="R52:R61"/>
    <mergeCell ref="M42:M50"/>
    <mergeCell ref="N42:N50"/>
    <mergeCell ref="O42:O50"/>
    <mergeCell ref="P42:P50"/>
    <mergeCell ref="Q42:Q50"/>
    <mergeCell ref="R42:R50"/>
    <mergeCell ref="S42:S50"/>
    <mergeCell ref="T42:T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F7C6-EE5A-4224-BCC6-F5840B52D607}">
  <dimension ref="A1:I26"/>
  <sheetViews>
    <sheetView topLeftCell="A18" workbookViewId="0">
      <selection activeCell="A26" sqref="A26:F26"/>
    </sheetView>
  </sheetViews>
  <sheetFormatPr baseColWidth="10" defaultColWidth="11.42578125" defaultRowHeight="15" x14ac:dyDescent="0.25"/>
  <cols>
    <col min="1" max="1" width="4.7109375" style="111" bestFit="1" customWidth="1"/>
    <col min="2" max="2" width="6" style="111" customWidth="1"/>
    <col min="3" max="3" width="27.85546875" style="111" customWidth="1"/>
    <col min="4" max="4" width="7.28515625" style="111" bestFit="1" customWidth="1"/>
    <col min="5" max="5" width="7.5703125" style="111" bestFit="1" customWidth="1"/>
    <col min="6" max="6" width="8.140625" style="111" bestFit="1" customWidth="1"/>
    <col min="7" max="7" width="5.85546875" style="111" bestFit="1" customWidth="1"/>
    <col min="8" max="8" width="12.42578125" style="111" bestFit="1" customWidth="1"/>
    <col min="9" max="9" width="13.28515625" style="111" bestFit="1" customWidth="1"/>
    <col min="10" max="16384" width="11.42578125" style="111"/>
  </cols>
  <sheetData>
    <row r="1" spans="1:9" x14ac:dyDescent="0.25">
      <c r="A1" s="252" t="s">
        <v>1</v>
      </c>
      <c r="B1" s="252"/>
      <c r="C1" s="252"/>
      <c r="D1" s="252"/>
      <c r="E1" s="252"/>
      <c r="F1" s="252"/>
      <c r="G1" s="252"/>
      <c r="H1" s="226" t="s">
        <v>89</v>
      </c>
      <c r="I1" s="226"/>
    </row>
    <row r="2" spans="1:9" x14ac:dyDescent="0.25">
      <c r="A2" s="253" t="s">
        <v>93</v>
      </c>
      <c r="B2" s="253"/>
      <c r="C2" s="253"/>
      <c r="D2" s="253"/>
      <c r="E2" s="253"/>
      <c r="F2" s="253"/>
      <c r="G2" s="253"/>
      <c r="H2" s="226"/>
      <c r="I2" s="226"/>
    </row>
    <row r="3" spans="1:9" ht="21" x14ac:dyDescent="0.25">
      <c r="A3" s="97" t="s">
        <v>5</v>
      </c>
      <c r="B3" s="98" t="s">
        <v>6</v>
      </c>
      <c r="C3" s="97" t="s">
        <v>7</v>
      </c>
      <c r="D3" s="98" t="s">
        <v>8</v>
      </c>
      <c r="E3" s="97" t="s">
        <v>9</v>
      </c>
      <c r="F3" s="97" t="s">
        <v>95</v>
      </c>
      <c r="G3" s="97" t="s">
        <v>96</v>
      </c>
      <c r="H3" s="99" t="s">
        <v>97</v>
      </c>
      <c r="I3" s="99" t="s">
        <v>98</v>
      </c>
    </row>
    <row r="4" spans="1:9" x14ac:dyDescent="0.25">
      <c r="A4" s="282">
        <v>1</v>
      </c>
      <c r="B4" s="282" t="s">
        <v>26</v>
      </c>
      <c r="C4" s="49" t="s">
        <v>27</v>
      </c>
      <c r="D4" s="285" t="s">
        <v>28</v>
      </c>
      <c r="E4" s="285">
        <v>481019</v>
      </c>
      <c r="F4" s="285">
        <v>279593</v>
      </c>
      <c r="G4" s="282">
        <v>2</v>
      </c>
      <c r="H4" s="279">
        <v>247679</v>
      </c>
      <c r="I4" s="276">
        <f>H4*G4</f>
        <v>495358</v>
      </c>
    </row>
    <row r="5" spans="1:9" ht="22.5" x14ac:dyDescent="0.25">
      <c r="A5" s="283"/>
      <c r="B5" s="283"/>
      <c r="C5" s="49" t="s">
        <v>29</v>
      </c>
      <c r="D5" s="286"/>
      <c r="E5" s="286"/>
      <c r="F5" s="286"/>
      <c r="G5" s="283"/>
      <c r="H5" s="280"/>
      <c r="I5" s="277"/>
    </row>
    <row r="6" spans="1:9" ht="22.5" x14ac:dyDescent="0.25">
      <c r="A6" s="283"/>
      <c r="B6" s="283"/>
      <c r="C6" s="49" t="s">
        <v>30</v>
      </c>
      <c r="D6" s="286"/>
      <c r="E6" s="286"/>
      <c r="F6" s="286"/>
      <c r="G6" s="283"/>
      <c r="H6" s="280"/>
      <c r="I6" s="277"/>
    </row>
    <row r="7" spans="1:9" x14ac:dyDescent="0.25">
      <c r="A7" s="283"/>
      <c r="B7" s="283"/>
      <c r="C7" s="49" t="s">
        <v>31</v>
      </c>
      <c r="D7" s="286"/>
      <c r="E7" s="286"/>
      <c r="F7" s="286"/>
      <c r="G7" s="283"/>
      <c r="H7" s="280"/>
      <c r="I7" s="277"/>
    </row>
    <row r="8" spans="1:9" ht="22.5" x14ac:dyDescent="0.25">
      <c r="A8" s="283"/>
      <c r="B8" s="283"/>
      <c r="C8" s="49" t="s">
        <v>32</v>
      </c>
      <c r="D8" s="286"/>
      <c r="E8" s="286"/>
      <c r="F8" s="286"/>
      <c r="G8" s="283"/>
      <c r="H8" s="280"/>
      <c r="I8" s="277"/>
    </row>
    <row r="9" spans="1:9" x14ac:dyDescent="0.25">
      <c r="A9" s="283"/>
      <c r="B9" s="283"/>
      <c r="C9" s="49" t="s">
        <v>33</v>
      </c>
      <c r="D9" s="286"/>
      <c r="E9" s="286"/>
      <c r="F9" s="286"/>
      <c r="G9" s="283"/>
      <c r="H9" s="280"/>
      <c r="I9" s="277"/>
    </row>
    <row r="10" spans="1:9" ht="22.5" x14ac:dyDescent="0.25">
      <c r="A10" s="283"/>
      <c r="B10" s="283"/>
      <c r="C10" s="49" t="s">
        <v>34</v>
      </c>
      <c r="D10" s="286"/>
      <c r="E10" s="286"/>
      <c r="F10" s="286"/>
      <c r="G10" s="283"/>
      <c r="H10" s="280"/>
      <c r="I10" s="277"/>
    </row>
    <row r="11" spans="1:9" x14ac:dyDescent="0.25">
      <c r="A11" s="284"/>
      <c r="B11" s="284"/>
      <c r="C11" s="49" t="s">
        <v>35</v>
      </c>
      <c r="D11" s="287"/>
      <c r="E11" s="287"/>
      <c r="F11" s="287"/>
      <c r="G11" s="284"/>
      <c r="H11" s="281"/>
      <c r="I11" s="278"/>
    </row>
    <row r="12" spans="1:9" x14ac:dyDescent="0.25">
      <c r="A12" s="259">
        <v>3</v>
      </c>
      <c r="B12" s="259" t="s">
        <v>45</v>
      </c>
      <c r="C12" s="49" t="s">
        <v>46</v>
      </c>
      <c r="D12" s="258" t="s">
        <v>28</v>
      </c>
      <c r="E12" s="258">
        <v>481017</v>
      </c>
      <c r="F12" s="258">
        <v>273720</v>
      </c>
      <c r="G12" s="259">
        <v>16</v>
      </c>
      <c r="H12" s="257">
        <v>1063925</v>
      </c>
      <c r="I12" s="256">
        <f>H12*G12</f>
        <v>17022800</v>
      </c>
    </row>
    <row r="13" spans="1:9" ht="22.5" x14ac:dyDescent="0.25">
      <c r="A13" s="259"/>
      <c r="B13" s="259"/>
      <c r="C13" s="49" t="s">
        <v>47</v>
      </c>
      <c r="D13" s="258"/>
      <c r="E13" s="258"/>
      <c r="F13" s="258"/>
      <c r="G13" s="259"/>
      <c r="H13" s="257"/>
      <c r="I13" s="253"/>
    </row>
    <row r="14" spans="1:9" x14ac:dyDescent="0.25">
      <c r="A14" s="259"/>
      <c r="B14" s="259"/>
      <c r="C14" s="49" t="s">
        <v>48</v>
      </c>
      <c r="D14" s="258"/>
      <c r="E14" s="258"/>
      <c r="F14" s="258"/>
      <c r="G14" s="259"/>
      <c r="H14" s="257"/>
      <c r="I14" s="253"/>
    </row>
    <row r="15" spans="1:9" ht="22.5" x14ac:dyDescent="0.25">
      <c r="A15" s="259"/>
      <c r="B15" s="259"/>
      <c r="C15" s="49" t="s">
        <v>49</v>
      </c>
      <c r="D15" s="258"/>
      <c r="E15" s="258"/>
      <c r="F15" s="258"/>
      <c r="G15" s="259"/>
      <c r="H15" s="257"/>
      <c r="I15" s="253"/>
    </row>
    <row r="16" spans="1:9" x14ac:dyDescent="0.25">
      <c r="A16" s="259"/>
      <c r="B16" s="259"/>
      <c r="C16" s="49" t="s">
        <v>50</v>
      </c>
      <c r="D16" s="258"/>
      <c r="E16" s="258"/>
      <c r="F16" s="258"/>
      <c r="G16" s="259"/>
      <c r="H16" s="257"/>
      <c r="I16" s="253"/>
    </row>
    <row r="17" spans="1:9" ht="22.5" x14ac:dyDescent="0.25">
      <c r="A17" s="259"/>
      <c r="B17" s="259"/>
      <c r="C17" s="49" t="s">
        <v>51</v>
      </c>
      <c r="D17" s="258"/>
      <c r="E17" s="258"/>
      <c r="F17" s="258"/>
      <c r="G17" s="259"/>
      <c r="H17" s="257"/>
      <c r="I17" s="253"/>
    </row>
    <row r="18" spans="1:9" x14ac:dyDescent="0.25">
      <c r="A18" s="259"/>
      <c r="B18" s="259"/>
      <c r="C18" s="49" t="s">
        <v>52</v>
      </c>
      <c r="D18" s="258"/>
      <c r="E18" s="258"/>
      <c r="F18" s="258"/>
      <c r="G18" s="259"/>
      <c r="H18" s="257"/>
      <c r="I18" s="253"/>
    </row>
    <row r="19" spans="1:9" ht="22.5" x14ac:dyDescent="0.25">
      <c r="A19" s="259"/>
      <c r="B19" s="259"/>
      <c r="C19" s="49" t="s">
        <v>53</v>
      </c>
      <c r="D19" s="258"/>
      <c r="E19" s="258"/>
      <c r="F19" s="258"/>
      <c r="G19" s="259"/>
      <c r="H19" s="257"/>
      <c r="I19" s="253"/>
    </row>
    <row r="20" spans="1:9" ht="22.5" x14ac:dyDescent="0.25">
      <c r="A20" s="259"/>
      <c r="B20" s="259"/>
      <c r="C20" s="49" t="s">
        <v>54</v>
      </c>
      <c r="D20" s="258"/>
      <c r="E20" s="258"/>
      <c r="F20" s="258"/>
      <c r="G20" s="259"/>
      <c r="H20" s="257"/>
      <c r="I20" s="253"/>
    </row>
    <row r="21" spans="1:9" ht="22.5" x14ac:dyDescent="0.25">
      <c r="A21" s="259"/>
      <c r="B21" s="259"/>
      <c r="C21" s="49" t="s">
        <v>55</v>
      </c>
      <c r="D21" s="258"/>
      <c r="E21" s="258"/>
      <c r="F21" s="258"/>
      <c r="G21" s="259"/>
      <c r="H21" s="257"/>
      <c r="I21" s="253"/>
    </row>
    <row r="22" spans="1:9" x14ac:dyDescent="0.25">
      <c r="A22" s="259"/>
      <c r="B22" s="259"/>
      <c r="C22" s="49" t="s">
        <v>56</v>
      </c>
      <c r="D22" s="258"/>
      <c r="E22" s="258"/>
      <c r="F22" s="258"/>
      <c r="G22" s="259"/>
      <c r="H22" s="257"/>
      <c r="I22" s="253"/>
    </row>
    <row r="23" spans="1:9" ht="22.5" x14ac:dyDescent="0.25">
      <c r="A23" s="259"/>
      <c r="B23" s="259"/>
      <c r="C23" s="49" t="s">
        <v>57</v>
      </c>
      <c r="D23" s="258"/>
      <c r="E23" s="258"/>
      <c r="F23" s="258"/>
      <c r="G23" s="259"/>
      <c r="H23" s="257"/>
      <c r="I23" s="253"/>
    </row>
    <row r="24" spans="1:9" ht="42.75" customHeight="1" x14ac:dyDescent="0.25">
      <c r="A24" s="259">
        <v>5</v>
      </c>
      <c r="B24" s="259" t="s">
        <v>63</v>
      </c>
      <c r="C24" s="49" t="s">
        <v>64</v>
      </c>
      <c r="D24" s="258" t="s">
        <v>28</v>
      </c>
      <c r="E24" s="258">
        <v>521415</v>
      </c>
      <c r="F24" s="258">
        <v>279709</v>
      </c>
      <c r="G24" s="259">
        <v>2</v>
      </c>
      <c r="H24" s="257">
        <v>1166667</v>
      </c>
      <c r="I24" s="256">
        <f>H24*G24</f>
        <v>2333334</v>
      </c>
    </row>
    <row r="25" spans="1:9" x14ac:dyDescent="0.25">
      <c r="A25" s="259"/>
      <c r="B25" s="259"/>
      <c r="C25" s="49" t="s">
        <v>65</v>
      </c>
      <c r="D25" s="258"/>
      <c r="E25" s="258"/>
      <c r="F25" s="258"/>
      <c r="G25" s="259"/>
      <c r="H25" s="257"/>
      <c r="I25" s="253"/>
    </row>
    <row r="26" spans="1:9" x14ac:dyDescent="0.25">
      <c r="A26" s="272" t="s">
        <v>88</v>
      </c>
      <c r="B26" s="273"/>
      <c r="C26" s="273"/>
      <c r="D26" s="273"/>
      <c r="E26" s="273"/>
      <c r="F26" s="274"/>
      <c r="G26" s="48">
        <f>SUM(G4:G25)</f>
        <v>20</v>
      </c>
      <c r="H26" s="50">
        <f>SUM(H4:H25)</f>
        <v>2478271</v>
      </c>
      <c r="I26" s="103">
        <f>SUM(I4:I25)</f>
        <v>19851492</v>
      </c>
    </row>
  </sheetData>
  <mergeCells count="28">
    <mergeCell ref="G4:G11"/>
    <mergeCell ref="A4:A11"/>
    <mergeCell ref="B4:B11"/>
    <mergeCell ref="D4:D11"/>
    <mergeCell ref="E4:E11"/>
    <mergeCell ref="F4:F11"/>
    <mergeCell ref="A26:F26"/>
    <mergeCell ref="A24:A25"/>
    <mergeCell ref="B24:B25"/>
    <mergeCell ref="D24:D25"/>
    <mergeCell ref="E24:E25"/>
    <mergeCell ref="F24:F25"/>
    <mergeCell ref="G24:G25"/>
    <mergeCell ref="H24:H25"/>
    <mergeCell ref="A1:G1"/>
    <mergeCell ref="H1:I2"/>
    <mergeCell ref="A2:G2"/>
    <mergeCell ref="I4:I11"/>
    <mergeCell ref="I12:I23"/>
    <mergeCell ref="I24:I25"/>
    <mergeCell ref="H4:H11"/>
    <mergeCell ref="A12:A23"/>
    <mergeCell ref="B12:B23"/>
    <mergeCell ref="D12:D23"/>
    <mergeCell ref="E12:E23"/>
    <mergeCell ref="F12:F23"/>
    <mergeCell ref="G12:G23"/>
    <mergeCell ref="H12:H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EC23-813A-4970-9517-CBA5FFAE26F8}">
  <dimension ref="A1:I35"/>
  <sheetViews>
    <sheetView workbookViewId="0">
      <selection activeCell="E15" sqref="E15:E23"/>
    </sheetView>
  </sheetViews>
  <sheetFormatPr baseColWidth="10" defaultColWidth="11.42578125" defaultRowHeight="15" x14ac:dyDescent="0.25"/>
  <cols>
    <col min="1" max="1" width="4.7109375" style="111" bestFit="1" customWidth="1"/>
    <col min="2" max="2" width="8" style="111" customWidth="1"/>
    <col min="3" max="3" width="30.7109375" style="111" customWidth="1"/>
    <col min="4" max="4" width="7.28515625" style="111" bestFit="1" customWidth="1"/>
    <col min="5" max="5" width="7.5703125" style="111" bestFit="1" customWidth="1"/>
    <col min="6" max="6" width="13" style="111" customWidth="1"/>
    <col min="7" max="7" width="5.85546875" style="111" bestFit="1" customWidth="1"/>
    <col min="8" max="8" width="12.42578125" style="111" bestFit="1" customWidth="1"/>
    <col min="9" max="9" width="13.28515625" style="111" bestFit="1" customWidth="1"/>
    <col min="10" max="16384" width="11.42578125" style="111"/>
  </cols>
  <sheetData>
    <row r="1" spans="1:9" ht="21" x14ac:dyDescent="0.25">
      <c r="A1" s="51" t="s">
        <v>5</v>
      </c>
      <c r="B1" s="57" t="s">
        <v>6</v>
      </c>
      <c r="C1" s="51" t="s">
        <v>7</v>
      </c>
      <c r="D1" s="57" t="s">
        <v>8</v>
      </c>
      <c r="E1" s="51" t="s">
        <v>9</v>
      </c>
      <c r="F1" s="51" t="s">
        <v>95</v>
      </c>
      <c r="G1" s="51" t="s">
        <v>96</v>
      </c>
      <c r="H1" s="58" t="s">
        <v>118</v>
      </c>
      <c r="I1" s="58" t="s">
        <v>119</v>
      </c>
    </row>
    <row r="2" spans="1:9" ht="22.5" x14ac:dyDescent="0.25">
      <c r="A2" s="235">
        <v>2</v>
      </c>
      <c r="B2" s="236" t="s">
        <v>36</v>
      </c>
      <c r="C2" s="53" t="s">
        <v>37</v>
      </c>
      <c r="D2" s="237" t="s">
        <v>28</v>
      </c>
      <c r="E2" s="237">
        <v>481017</v>
      </c>
      <c r="F2" s="247" t="s">
        <v>120</v>
      </c>
      <c r="G2" s="235">
        <v>13</v>
      </c>
      <c r="H2" s="245">
        <v>871080</v>
      </c>
      <c r="I2" s="246">
        <f>H2*G2</f>
        <v>11324040</v>
      </c>
    </row>
    <row r="3" spans="1:9" ht="33.75" x14ac:dyDescent="0.25">
      <c r="A3" s="235"/>
      <c r="B3" s="236"/>
      <c r="C3" s="53" t="s">
        <v>38</v>
      </c>
      <c r="D3" s="237"/>
      <c r="E3" s="237"/>
      <c r="F3" s="248"/>
      <c r="G3" s="235"/>
      <c r="H3" s="245"/>
      <c r="I3" s="246"/>
    </row>
    <row r="4" spans="1:9" x14ac:dyDescent="0.25">
      <c r="A4" s="235"/>
      <c r="B4" s="236"/>
      <c r="C4" s="53" t="s">
        <v>39</v>
      </c>
      <c r="D4" s="237"/>
      <c r="E4" s="237"/>
      <c r="F4" s="248"/>
      <c r="G4" s="235"/>
      <c r="H4" s="245"/>
      <c r="I4" s="246"/>
    </row>
    <row r="5" spans="1:9" ht="22.5" x14ac:dyDescent="0.25">
      <c r="A5" s="235"/>
      <c r="B5" s="236"/>
      <c r="C5" s="53" t="s">
        <v>40</v>
      </c>
      <c r="D5" s="237"/>
      <c r="E5" s="237"/>
      <c r="F5" s="248"/>
      <c r="G5" s="235"/>
      <c r="H5" s="245"/>
      <c r="I5" s="246"/>
    </row>
    <row r="6" spans="1:9" x14ac:dyDescent="0.25">
      <c r="A6" s="235"/>
      <c r="B6" s="236"/>
      <c r="C6" s="53" t="s">
        <v>41</v>
      </c>
      <c r="D6" s="237"/>
      <c r="E6" s="237"/>
      <c r="F6" s="248"/>
      <c r="G6" s="235"/>
      <c r="H6" s="245"/>
      <c r="I6" s="246"/>
    </row>
    <row r="7" spans="1:9" ht="22.5" x14ac:dyDescent="0.25">
      <c r="A7" s="235"/>
      <c r="B7" s="236"/>
      <c r="C7" s="53" t="s">
        <v>42</v>
      </c>
      <c r="D7" s="237"/>
      <c r="E7" s="237"/>
      <c r="F7" s="248"/>
      <c r="G7" s="235"/>
      <c r="H7" s="245"/>
      <c r="I7" s="246"/>
    </row>
    <row r="8" spans="1:9" x14ac:dyDescent="0.25">
      <c r="A8" s="235"/>
      <c r="B8" s="236"/>
      <c r="C8" s="53" t="s">
        <v>43</v>
      </c>
      <c r="D8" s="237"/>
      <c r="E8" s="237"/>
      <c r="F8" s="248"/>
      <c r="G8" s="235"/>
      <c r="H8" s="245"/>
      <c r="I8" s="246"/>
    </row>
    <row r="9" spans="1:9" x14ac:dyDescent="0.25">
      <c r="A9" s="235"/>
      <c r="B9" s="236"/>
      <c r="C9" s="53" t="s">
        <v>44</v>
      </c>
      <c r="D9" s="237"/>
      <c r="E9" s="237"/>
      <c r="F9" s="249"/>
      <c r="G9" s="235"/>
      <c r="H9" s="245"/>
      <c r="I9" s="246"/>
    </row>
    <row r="10" spans="1:9" ht="33.75" x14ac:dyDescent="0.25">
      <c r="A10" s="235">
        <v>4</v>
      </c>
      <c r="B10" s="236" t="s">
        <v>58</v>
      </c>
      <c r="C10" s="53" t="s">
        <v>59</v>
      </c>
      <c r="D10" s="237" t="s">
        <v>28</v>
      </c>
      <c r="E10" s="237">
        <v>521415</v>
      </c>
      <c r="F10" s="247" t="s">
        <v>121</v>
      </c>
      <c r="G10" s="235">
        <v>29</v>
      </c>
      <c r="H10" s="260">
        <v>773500</v>
      </c>
      <c r="I10" s="260">
        <f>H10*G10</f>
        <v>22431500</v>
      </c>
    </row>
    <row r="11" spans="1:9" ht="22.5" x14ac:dyDescent="0.25">
      <c r="A11" s="235"/>
      <c r="B11" s="236"/>
      <c r="C11" s="53" t="s">
        <v>60</v>
      </c>
      <c r="D11" s="237"/>
      <c r="E11" s="237"/>
      <c r="F11" s="248"/>
      <c r="G11" s="235"/>
      <c r="H11" s="260"/>
      <c r="I11" s="260"/>
    </row>
    <row r="12" spans="1:9" x14ac:dyDescent="0.25">
      <c r="A12" s="235"/>
      <c r="B12" s="236"/>
      <c r="C12" s="53" t="s">
        <v>61</v>
      </c>
      <c r="D12" s="237"/>
      <c r="E12" s="237"/>
      <c r="F12" s="248"/>
      <c r="G12" s="235"/>
      <c r="H12" s="260"/>
      <c r="I12" s="260"/>
    </row>
    <row r="13" spans="1:9" x14ac:dyDescent="0.25">
      <c r="A13" s="235"/>
      <c r="B13" s="236"/>
      <c r="C13" s="53" t="s">
        <v>62</v>
      </c>
      <c r="D13" s="237"/>
      <c r="E13" s="237"/>
      <c r="F13" s="248"/>
      <c r="G13" s="235"/>
      <c r="H13" s="260"/>
      <c r="I13" s="260"/>
    </row>
    <row r="14" spans="1:9" x14ac:dyDescent="0.25">
      <c r="A14" s="235"/>
      <c r="B14" s="236"/>
      <c r="C14" s="53" t="s">
        <v>35</v>
      </c>
      <c r="D14" s="237"/>
      <c r="E14" s="237"/>
      <c r="F14" s="249"/>
      <c r="G14" s="235"/>
      <c r="H14" s="260"/>
      <c r="I14" s="260"/>
    </row>
    <row r="15" spans="1:9" x14ac:dyDescent="0.25">
      <c r="A15" s="235">
        <v>6</v>
      </c>
      <c r="B15" s="236" t="s">
        <v>66</v>
      </c>
      <c r="C15" s="53" t="s">
        <v>67</v>
      </c>
      <c r="D15" s="237" t="s">
        <v>28</v>
      </c>
      <c r="E15" s="237">
        <v>521415</v>
      </c>
      <c r="F15" s="247" t="s">
        <v>122</v>
      </c>
      <c r="G15" s="235">
        <v>9</v>
      </c>
      <c r="H15" s="250">
        <v>2659650</v>
      </c>
      <c r="I15" s="251">
        <f>H15*G15</f>
        <v>23936850</v>
      </c>
    </row>
    <row r="16" spans="1:9" x14ac:dyDescent="0.25">
      <c r="A16" s="235"/>
      <c r="B16" s="236"/>
      <c r="C16" s="53" t="s">
        <v>68</v>
      </c>
      <c r="D16" s="237"/>
      <c r="E16" s="237"/>
      <c r="F16" s="248"/>
      <c r="G16" s="235"/>
      <c r="H16" s="250"/>
      <c r="I16" s="251"/>
    </row>
    <row r="17" spans="1:9" x14ac:dyDescent="0.25">
      <c r="A17" s="235"/>
      <c r="B17" s="236"/>
      <c r="C17" s="53" t="s">
        <v>69</v>
      </c>
      <c r="D17" s="237"/>
      <c r="E17" s="237"/>
      <c r="F17" s="248"/>
      <c r="G17" s="235"/>
      <c r="H17" s="250"/>
      <c r="I17" s="251"/>
    </row>
    <row r="18" spans="1:9" x14ac:dyDescent="0.25">
      <c r="A18" s="235"/>
      <c r="B18" s="236"/>
      <c r="C18" s="53" t="s">
        <v>70</v>
      </c>
      <c r="D18" s="237"/>
      <c r="E18" s="237"/>
      <c r="F18" s="248"/>
      <c r="G18" s="235"/>
      <c r="H18" s="250"/>
      <c r="I18" s="251"/>
    </row>
    <row r="19" spans="1:9" x14ac:dyDescent="0.25">
      <c r="A19" s="235"/>
      <c r="B19" s="236"/>
      <c r="C19" s="53" t="s">
        <v>71</v>
      </c>
      <c r="D19" s="237"/>
      <c r="E19" s="237"/>
      <c r="F19" s="248"/>
      <c r="G19" s="235"/>
      <c r="H19" s="250"/>
      <c r="I19" s="251"/>
    </row>
    <row r="20" spans="1:9" x14ac:dyDescent="0.25">
      <c r="A20" s="235"/>
      <c r="B20" s="236"/>
      <c r="C20" s="53" t="s">
        <v>72</v>
      </c>
      <c r="D20" s="237"/>
      <c r="E20" s="237"/>
      <c r="F20" s="248"/>
      <c r="G20" s="235"/>
      <c r="H20" s="250"/>
      <c r="I20" s="251"/>
    </row>
    <row r="21" spans="1:9" x14ac:dyDescent="0.25">
      <c r="A21" s="235"/>
      <c r="B21" s="236"/>
      <c r="C21" s="53" t="s">
        <v>73</v>
      </c>
      <c r="D21" s="237"/>
      <c r="E21" s="237"/>
      <c r="F21" s="248"/>
      <c r="G21" s="235"/>
      <c r="H21" s="250"/>
      <c r="I21" s="251"/>
    </row>
    <row r="22" spans="1:9" ht="22.5" x14ac:dyDescent="0.25">
      <c r="A22" s="235"/>
      <c r="B22" s="236"/>
      <c r="C22" s="53" t="s">
        <v>74</v>
      </c>
      <c r="D22" s="237"/>
      <c r="E22" s="237"/>
      <c r="F22" s="248"/>
      <c r="G22" s="235"/>
      <c r="H22" s="250"/>
      <c r="I22" s="251"/>
    </row>
    <row r="23" spans="1:9" x14ac:dyDescent="0.25">
      <c r="A23" s="235"/>
      <c r="B23" s="236"/>
      <c r="C23" s="53" t="s">
        <v>75</v>
      </c>
      <c r="D23" s="237"/>
      <c r="E23" s="237"/>
      <c r="F23" s="249"/>
      <c r="G23" s="235"/>
      <c r="H23" s="250"/>
      <c r="I23" s="251"/>
    </row>
    <row r="24" spans="1:9" ht="33.75" x14ac:dyDescent="0.25">
      <c r="A24" s="52">
        <v>7</v>
      </c>
      <c r="B24" s="53" t="s">
        <v>76</v>
      </c>
      <c r="C24" s="53" t="s">
        <v>77</v>
      </c>
      <c r="D24" s="54" t="s">
        <v>28</v>
      </c>
      <c r="E24" s="54">
        <v>521415</v>
      </c>
      <c r="F24" s="54" t="s">
        <v>123</v>
      </c>
      <c r="G24" s="52">
        <v>1</v>
      </c>
      <c r="H24" s="60">
        <v>1268540</v>
      </c>
      <c r="I24" s="59">
        <f>H24*G24</f>
        <v>1268540</v>
      </c>
    </row>
    <row r="25" spans="1:9" ht="67.5" x14ac:dyDescent="0.25">
      <c r="A25" s="235">
        <v>8</v>
      </c>
      <c r="B25" s="236" t="s">
        <v>78</v>
      </c>
      <c r="C25" s="53" t="s">
        <v>79</v>
      </c>
      <c r="D25" s="237" t="s">
        <v>28</v>
      </c>
      <c r="E25" s="237">
        <v>521418</v>
      </c>
      <c r="F25" s="247" t="s">
        <v>124</v>
      </c>
      <c r="G25" s="235">
        <v>51</v>
      </c>
      <c r="H25" s="250">
        <v>315000</v>
      </c>
      <c r="I25" s="250">
        <f>H25*G25</f>
        <v>16065000</v>
      </c>
    </row>
    <row r="26" spans="1:9" ht="33.75" x14ac:dyDescent="0.25">
      <c r="A26" s="235"/>
      <c r="B26" s="236"/>
      <c r="C26" s="53" t="s">
        <v>80</v>
      </c>
      <c r="D26" s="237"/>
      <c r="E26" s="237"/>
      <c r="F26" s="248"/>
      <c r="G26" s="235"/>
      <c r="H26" s="250"/>
      <c r="I26" s="250"/>
    </row>
    <row r="27" spans="1:9" x14ac:dyDescent="0.25">
      <c r="A27" s="235"/>
      <c r="B27" s="236"/>
      <c r="C27" s="53" t="s">
        <v>81</v>
      </c>
      <c r="D27" s="237"/>
      <c r="E27" s="237"/>
      <c r="F27" s="248"/>
      <c r="G27" s="235"/>
      <c r="H27" s="250"/>
      <c r="I27" s="250"/>
    </row>
    <row r="28" spans="1:9" x14ac:dyDescent="0.25">
      <c r="A28" s="235"/>
      <c r="B28" s="236"/>
      <c r="C28" s="53" t="s">
        <v>82</v>
      </c>
      <c r="D28" s="237"/>
      <c r="E28" s="237"/>
      <c r="F28" s="248"/>
      <c r="G28" s="235"/>
      <c r="H28" s="250"/>
      <c r="I28" s="250"/>
    </row>
    <row r="29" spans="1:9" x14ac:dyDescent="0.25">
      <c r="A29" s="235"/>
      <c r="B29" s="236"/>
      <c r="C29" s="53" t="s">
        <v>83</v>
      </c>
      <c r="D29" s="237"/>
      <c r="E29" s="237"/>
      <c r="F29" s="248"/>
      <c r="G29" s="235"/>
      <c r="H29" s="250"/>
      <c r="I29" s="250"/>
    </row>
    <row r="30" spans="1:9" x14ac:dyDescent="0.25">
      <c r="A30" s="235"/>
      <c r="B30" s="236"/>
      <c r="C30" s="53" t="s">
        <v>84</v>
      </c>
      <c r="D30" s="237"/>
      <c r="E30" s="237"/>
      <c r="F30" s="248"/>
      <c r="G30" s="235"/>
      <c r="H30" s="250"/>
      <c r="I30" s="250"/>
    </row>
    <row r="31" spans="1:9" x14ac:dyDescent="0.25">
      <c r="A31" s="235"/>
      <c r="B31" s="236"/>
      <c r="C31" s="53" t="s">
        <v>85</v>
      </c>
      <c r="D31" s="237"/>
      <c r="E31" s="237"/>
      <c r="F31" s="248"/>
      <c r="G31" s="235"/>
      <c r="H31" s="250"/>
      <c r="I31" s="250"/>
    </row>
    <row r="32" spans="1:9" x14ac:dyDescent="0.25">
      <c r="A32" s="235"/>
      <c r="B32" s="236"/>
      <c r="C32" s="53" t="s">
        <v>86</v>
      </c>
      <c r="D32" s="237"/>
      <c r="E32" s="237"/>
      <c r="F32" s="248"/>
      <c r="G32" s="235"/>
      <c r="H32" s="250"/>
      <c r="I32" s="250"/>
    </row>
    <row r="33" spans="1:9" x14ac:dyDescent="0.25">
      <c r="A33" s="235"/>
      <c r="B33" s="236"/>
      <c r="C33" s="53" t="s">
        <v>87</v>
      </c>
      <c r="D33" s="237"/>
      <c r="E33" s="237"/>
      <c r="F33" s="248"/>
      <c r="G33" s="235"/>
      <c r="H33" s="250"/>
      <c r="I33" s="250"/>
    </row>
    <row r="34" spans="1:9" x14ac:dyDescent="0.25">
      <c r="A34" s="235"/>
      <c r="B34" s="236"/>
      <c r="C34" s="53" t="s">
        <v>35</v>
      </c>
      <c r="D34" s="237"/>
      <c r="E34" s="237"/>
      <c r="F34" s="249"/>
      <c r="G34" s="235"/>
      <c r="H34" s="250"/>
      <c r="I34" s="250"/>
    </row>
    <row r="35" spans="1:9" x14ac:dyDescent="0.25">
      <c r="A35" s="242" t="s">
        <v>88</v>
      </c>
      <c r="B35" s="243"/>
      <c r="C35" s="243"/>
      <c r="D35" s="243"/>
      <c r="E35" s="243"/>
      <c r="F35" s="244"/>
      <c r="G35" s="55">
        <f>SUM(G2:G24)</f>
        <v>52</v>
      </c>
      <c r="H35" s="56">
        <f>SUM(H2:H24)</f>
        <v>5572770</v>
      </c>
      <c r="I35" s="103">
        <f>SUM(I2:I34)</f>
        <v>75025930</v>
      </c>
    </row>
  </sheetData>
  <mergeCells count="33">
    <mergeCell ref="A15:A23"/>
    <mergeCell ref="B15:B23"/>
    <mergeCell ref="D15:D23"/>
    <mergeCell ref="E15:E23"/>
    <mergeCell ref="G2:G9"/>
    <mergeCell ref="G15:G23"/>
    <mergeCell ref="A10:A14"/>
    <mergeCell ref="B10:B14"/>
    <mergeCell ref="D10:D14"/>
    <mergeCell ref="E10:E14"/>
    <mergeCell ref="F10:F14"/>
    <mergeCell ref="G10:G14"/>
    <mergeCell ref="A2:A9"/>
    <mergeCell ref="B2:B9"/>
    <mergeCell ref="D2:D9"/>
    <mergeCell ref="E2:E9"/>
    <mergeCell ref="A35:F35"/>
    <mergeCell ref="A25:A34"/>
    <mergeCell ref="B25:B34"/>
    <mergeCell ref="D25:D34"/>
    <mergeCell ref="E25:E34"/>
    <mergeCell ref="F25:F34"/>
    <mergeCell ref="F15:F23"/>
    <mergeCell ref="F2:F9"/>
    <mergeCell ref="I25:I34"/>
    <mergeCell ref="H15:H23"/>
    <mergeCell ref="I15:I23"/>
    <mergeCell ref="G25:G34"/>
    <mergeCell ref="H25:H34"/>
    <mergeCell ref="H2:H9"/>
    <mergeCell ref="I2:I9"/>
    <mergeCell ref="H10:H14"/>
    <mergeCell ref="I10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E.M. </vt:lpstr>
      <vt:lpstr>Estudio de Mercado Final</vt:lpstr>
      <vt:lpstr>CENCOSUD</vt:lpstr>
      <vt:lpstr>VENEPLAS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Yorvi Lorena Urrego Garcia</dc:creator>
  <cp:keywords/>
  <dc:description/>
  <cp:lastModifiedBy>Carlos Eduardo Zuluaga Parra</cp:lastModifiedBy>
  <cp:revision/>
  <dcterms:created xsi:type="dcterms:W3CDTF">2025-07-25T15:44:17Z</dcterms:created>
  <dcterms:modified xsi:type="dcterms:W3CDTF">2025-09-10T15:06:30Z</dcterms:modified>
  <cp:category/>
  <cp:contentStatus/>
</cp:coreProperties>
</file>