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vetto\OneDrive\Desktop\Asogrocaima\Documentos\Convocatorias\Colombia Compra\"/>
    </mc:Choice>
  </mc:AlternateContent>
  <xr:revisionPtr revIDLastSave="0" documentId="13_ncr:1_{58C1725E-1DDE-45BD-87D1-319C5F18537E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08" yWindow="-108" windowWidth="23256" windowHeight="13896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" i="2" l="1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J42" i="2"/>
  <c r="J41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40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6" i="2"/>
  <c r="K28" i="2"/>
  <c r="K27" i="2"/>
  <c r="K25" i="2"/>
  <c r="K24" i="2"/>
  <c r="K23" i="2"/>
  <c r="K22" i="2"/>
  <c r="K21" i="2"/>
  <c r="K20" i="2"/>
  <c r="K19" i="2"/>
  <c r="K18" i="2"/>
  <c r="K17" i="2"/>
  <c r="K16" i="2"/>
  <c r="K15" i="2"/>
</calcChain>
</file>

<file path=xl/sharedStrings.xml><?xml version="1.0" encoding="utf-8"?>
<sst xmlns="http://schemas.openxmlformats.org/spreadsheetml/2006/main" count="181" uniqueCount="85">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</sst>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topLeftCell="I1" zoomScale="120" zoomScaleNormal="120" workbookViewId="0">
      <pane ySplit="14" topLeftCell="A28" activePane="bottomLeft" state="frozen"/>
      <selection pane="bottomLeft" activeCell="M46" sqref="M46"/>
    </sheetView>
  </sheetViews>
  <sheetFormatPr baseColWidth="10" defaultColWidth="8.6640625" defaultRowHeight="13.8"/>
  <cols>
    <col min="1" max="1" width="8.77734375" style="5" customWidth="1"/>
    <col min="2" max="2" width="19" style="5" customWidth="1"/>
    <col min="3" max="3" width="13.44140625" style="5" bestFit="1" customWidth="1"/>
    <col min="4" max="4" width="19.33203125" style="13" bestFit="1" customWidth="1"/>
    <col min="5" max="5" width="56.77734375" style="3" customWidth="1"/>
    <col min="6" max="6" width="14.109375" style="3" bestFit="1" customWidth="1"/>
    <col min="7" max="14" width="18.77734375" style="3" customWidth="1"/>
    <col min="15" max="16384" width="8.664062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/>
      <c r="D4" s="42"/>
    </row>
    <row r="5" spans="1:14" ht="21" customHeight="1">
      <c r="A5" s="21"/>
      <c r="B5" s="21"/>
      <c r="C5" s="19"/>
      <c r="D5" s="19"/>
    </row>
    <row r="6" spans="1:14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3.2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6.6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>
        <f>3410.75*1.17</f>
        <v>3990.5774999999999</v>
      </c>
      <c r="H15" s="35">
        <f>3410.75*1.1</f>
        <v>3751.8250000000003</v>
      </c>
      <c r="I15" s="35">
        <f>3410.75*1.15</f>
        <v>3922.3624999999997</v>
      </c>
      <c r="J15" s="35">
        <f>3410.75*1.15</f>
        <v>3922.3624999999997</v>
      </c>
      <c r="K15" s="35">
        <f>3410.75/0.9</f>
        <v>3789.7222222222222</v>
      </c>
      <c r="L15" s="35">
        <f>3410.75*1.05</f>
        <v>3581.2875000000004</v>
      </c>
      <c r="M15" s="35">
        <f>3410.75*1.03</f>
        <v>3513.0725000000002</v>
      </c>
      <c r="N15" s="35">
        <f>3410.75*1.08</f>
        <v>3683.61</v>
      </c>
    </row>
    <row r="16" spans="1:14" ht="96.6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>
        <f>5873*1.17</f>
        <v>6871.41</v>
      </c>
      <c r="H16" s="35">
        <f>5873*1.1</f>
        <v>6460.3</v>
      </c>
      <c r="I16" s="35">
        <f>5873*1.15</f>
        <v>6753.95</v>
      </c>
      <c r="J16" s="35">
        <f>5873*1.15</f>
        <v>6753.95</v>
      </c>
      <c r="K16" s="35">
        <f>5873/0.9</f>
        <v>6525.5555555555557</v>
      </c>
      <c r="L16" s="35">
        <f>5873*1.05</f>
        <v>6166.6500000000005</v>
      </c>
      <c r="M16" s="35">
        <f>5873*1.03</f>
        <v>6049.1900000000005</v>
      </c>
      <c r="N16" s="35">
        <f>5873*1.08</f>
        <v>6342.84</v>
      </c>
    </row>
    <row r="17" spans="1:14" ht="96.6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>
        <f>62842.644*1.17</f>
        <v>73525.893479999999</v>
      </c>
      <c r="H17" s="35">
        <f>62842.644*1.1</f>
        <v>69126.9084</v>
      </c>
      <c r="I17" s="35">
        <f>62842.644*1.15</f>
        <v>72269.040599999993</v>
      </c>
      <c r="J17" s="35">
        <f>62842.644*1.15</f>
        <v>72269.040599999993</v>
      </c>
      <c r="K17" s="35">
        <f>62842.644/0.9</f>
        <v>69825.16</v>
      </c>
      <c r="L17" s="35">
        <f>62842.644*1.05</f>
        <v>65984.776200000008</v>
      </c>
      <c r="M17" s="35">
        <f>62842.644*1.03</f>
        <v>64727.923320000002</v>
      </c>
      <c r="N17" s="35">
        <f>62842.644*1.08</f>
        <v>67870.055520000009</v>
      </c>
    </row>
    <row r="18" spans="1:14" ht="96.6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>
        <f>127796.54*1.17</f>
        <v>149521.95179999998</v>
      </c>
      <c r="H18" s="35">
        <f>127796.54*1.1</f>
        <v>140576.19400000002</v>
      </c>
      <c r="I18" s="35">
        <f>127796.54*1.15</f>
        <v>146966.02099999998</v>
      </c>
      <c r="J18" s="35">
        <f>127796.54*1.15</f>
        <v>146966.02099999998</v>
      </c>
      <c r="K18" s="35">
        <f>127796.54/0.9</f>
        <v>141996.15555555554</v>
      </c>
      <c r="L18" s="35">
        <f>127796.54*1.05</f>
        <v>134186.367</v>
      </c>
      <c r="M18" s="35">
        <f>127796.54*1.03</f>
        <v>131630.4362</v>
      </c>
      <c r="N18" s="35">
        <f>127796.54*1.08</f>
        <v>138020.26320000002</v>
      </c>
    </row>
    <row r="19" spans="1:14" ht="110.4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>
        <f>(65.23*1.17)*10</f>
        <v>763.19100000000003</v>
      </c>
      <c r="H19" s="35">
        <f>(65.23*1.1)*10</f>
        <v>717.5300000000002</v>
      </c>
      <c r="I19" s="35">
        <f>(65.23*1.15)*10</f>
        <v>750.14499999999998</v>
      </c>
      <c r="J19" s="35">
        <f>(65.23*1.15)*10</f>
        <v>750.14499999999998</v>
      </c>
      <c r="K19" s="35">
        <f>(65.23/0.9)*10</f>
        <v>724.77777777777771</v>
      </c>
      <c r="L19" s="35">
        <f>(65.23*1.05)*10</f>
        <v>684.91499999999996</v>
      </c>
      <c r="M19" s="35">
        <f>(65.23*1.03)*10</f>
        <v>671.86900000000014</v>
      </c>
      <c r="N19" s="35">
        <f>(65.23*1.08)*10</f>
        <v>704.48400000000004</v>
      </c>
    </row>
    <row r="20" spans="1:14" ht="110.4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>
        <f>(65.23*1.17)*15</f>
        <v>1144.7865000000002</v>
      </c>
      <c r="H20" s="35">
        <f>(65.23*1.1)*15</f>
        <v>1076.2950000000003</v>
      </c>
      <c r="I20" s="35">
        <f>(65.23*1.15)*15</f>
        <v>1125.2175</v>
      </c>
      <c r="J20" s="35">
        <f>(65.23*1.15)*15</f>
        <v>1125.2175</v>
      </c>
      <c r="K20" s="35">
        <f>(65.23/0.9)*15</f>
        <v>1087.1666666666665</v>
      </c>
      <c r="L20" s="35">
        <f>(65.23*1.05)*15</f>
        <v>1027.3724999999999</v>
      </c>
      <c r="M20" s="35">
        <f>(65.23*1.03)*15</f>
        <v>1007.8035000000001</v>
      </c>
      <c r="N20" s="35">
        <f>(65.23*1.08)*15</f>
        <v>1056.7260000000001</v>
      </c>
    </row>
    <row r="21" spans="1:14" ht="110.4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>
        <f>(65.23*1.17)*25</f>
        <v>1907.9775000000002</v>
      </c>
      <c r="H21" s="35">
        <f>(65.23*1.1)*25</f>
        <v>1793.8250000000003</v>
      </c>
      <c r="I21" s="35">
        <f>(65.23*1.15)*25</f>
        <v>1875.3625</v>
      </c>
      <c r="J21" s="35">
        <f>(65.23*1.15)*25</f>
        <v>1875.3625</v>
      </c>
      <c r="K21" s="35">
        <f>(65.23/0.9)*25</f>
        <v>1811.9444444444443</v>
      </c>
      <c r="L21" s="35">
        <f>(65.23*1.05)*25</f>
        <v>1712.2875000000001</v>
      </c>
      <c r="M21" s="35">
        <f>(65.23*1.03)*25</f>
        <v>1679.6725000000001</v>
      </c>
      <c r="N21" s="35">
        <f>(65.23*1.08)*25</f>
        <v>1761.2100000000003</v>
      </c>
    </row>
    <row r="22" spans="1:14" ht="110.4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>
        <f>(65.23*1.17)*200</f>
        <v>15263.820000000002</v>
      </c>
      <c r="H22" s="35">
        <f>(65.23*1.1)*200</f>
        <v>14350.600000000002</v>
      </c>
      <c r="I22" s="35">
        <f>(65.23*1.15)*200</f>
        <v>15002.9</v>
      </c>
      <c r="J22" s="35">
        <f>(65.23*1.15)*200</f>
        <v>15002.9</v>
      </c>
      <c r="K22" s="35">
        <f>(65.23/0.9)*200</f>
        <v>14495.555555555555</v>
      </c>
      <c r="L22" s="35">
        <f>(65.23*1.05)*200</f>
        <v>13698.300000000001</v>
      </c>
      <c r="M22" s="35">
        <f>(65.23*1.03)*200</f>
        <v>13437.380000000001</v>
      </c>
      <c r="N22" s="35">
        <f>(65.23*1.08)*200</f>
        <v>14089.680000000002</v>
      </c>
    </row>
    <row r="23" spans="1:14" ht="96.6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>
        <f xml:space="preserve"> 1278.17*1.17</f>
        <v>1495.4589000000001</v>
      </c>
      <c r="H23" s="35">
        <f xml:space="preserve"> 1278.17*1.1</f>
        <v>1405.9870000000001</v>
      </c>
      <c r="I23" s="35">
        <f xml:space="preserve"> 1278.17*1.15</f>
        <v>1469.8955000000001</v>
      </c>
      <c r="J23" s="35">
        <f xml:space="preserve"> 1278.17*1.15</f>
        <v>1469.8955000000001</v>
      </c>
      <c r="K23" s="35">
        <f xml:space="preserve"> 1278.17/0.9</f>
        <v>1420.1888888888889</v>
      </c>
      <c r="L23" s="35">
        <f xml:space="preserve"> 1278.17*1.05</f>
        <v>1342.0785000000001</v>
      </c>
      <c r="M23" s="35">
        <f xml:space="preserve"> 1278.17*1.03</f>
        <v>1316.5151000000001</v>
      </c>
      <c r="N23" s="35">
        <f xml:space="preserve"> 1278.17*1.08</f>
        <v>1380.4236000000001</v>
      </c>
    </row>
    <row r="24" spans="1:14" ht="96.6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>
        <f>2258*1.17</f>
        <v>2641.8599999999997</v>
      </c>
      <c r="H24" s="35">
        <f>2258*1.1</f>
        <v>2483.8000000000002</v>
      </c>
      <c r="I24" s="35">
        <f>2258*1.15</f>
        <v>2596.6999999999998</v>
      </c>
      <c r="J24" s="35">
        <f>2258*1.15</f>
        <v>2596.6999999999998</v>
      </c>
      <c r="K24" s="35">
        <f>2258/0.9</f>
        <v>2508.8888888888887</v>
      </c>
      <c r="L24" s="35">
        <f>2258*1.05</f>
        <v>2370.9</v>
      </c>
      <c r="M24" s="35">
        <f>2258*1.03</f>
        <v>2325.7400000000002</v>
      </c>
      <c r="N24" s="35">
        <f>2258*1.08</f>
        <v>2438.6400000000003</v>
      </c>
    </row>
    <row r="25" spans="1:14" ht="96.6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>
        <f>4360.5*1.17</f>
        <v>5101.7849999999999</v>
      </c>
      <c r="H25" s="35">
        <f>4360.5*1.1</f>
        <v>4796.55</v>
      </c>
      <c r="I25" s="35">
        <f>4360.5*1.15</f>
        <v>5014.5749999999998</v>
      </c>
      <c r="J25" s="35">
        <f>4360.5*1.15</f>
        <v>5014.5749999999998</v>
      </c>
      <c r="K25" s="35">
        <f>4360.5/0.9</f>
        <v>4845</v>
      </c>
      <c r="L25" s="35">
        <f>4360.5*1.05</f>
        <v>4578.5250000000005</v>
      </c>
      <c r="M25" s="35">
        <f>4360.5*1.03</f>
        <v>4491.3150000000005</v>
      </c>
      <c r="N25" s="35">
        <f>4360.5*1.08</f>
        <v>4709.34</v>
      </c>
    </row>
    <row r="26" spans="1:14" ht="96.6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>
        <f xml:space="preserve"> 3600.2*1.17</f>
        <v>4212.2339999999995</v>
      </c>
      <c r="H26" s="35">
        <f xml:space="preserve"> 3600.2*1.1</f>
        <v>3960.2200000000003</v>
      </c>
      <c r="I26" s="35">
        <f xml:space="preserve"> 3600.2*1.15</f>
        <v>4140.2299999999996</v>
      </c>
      <c r="J26" s="35">
        <f xml:space="preserve"> 3600.2*1.15</f>
        <v>4140.2299999999996</v>
      </c>
      <c r="K26" s="35">
        <f xml:space="preserve"> 3600.2 /0.9</f>
        <v>4000.2222222222217</v>
      </c>
      <c r="L26" s="35">
        <f xml:space="preserve"> 3600.2 *1.05</f>
        <v>3780.21</v>
      </c>
      <c r="M26" s="35">
        <f xml:space="preserve"> 3600.2 *1.03</f>
        <v>3708.2060000000001</v>
      </c>
      <c r="N26" s="35">
        <f xml:space="preserve"> 3600.2 *1.08</f>
        <v>3888.2159999999999</v>
      </c>
    </row>
    <row r="27" spans="1:14" ht="124.2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>
        <f>(110*1.17)*100</f>
        <v>12869.999999999998</v>
      </c>
      <c r="H27" s="35">
        <f>(110*1.1)*100</f>
        <v>12100.000000000002</v>
      </c>
      <c r="I27" s="35">
        <f>(110*1.15)*100</f>
        <v>12649.999999999998</v>
      </c>
      <c r="J27" s="35">
        <f>(110*1.15)*100</f>
        <v>12649.999999999998</v>
      </c>
      <c r="K27" s="35">
        <f>(110/0.9)*100</f>
        <v>12222.222222222221</v>
      </c>
      <c r="L27" s="35">
        <f>(110*1.05)*100</f>
        <v>11550</v>
      </c>
      <c r="M27" s="35">
        <f>(110*1.03)*100</f>
        <v>11330</v>
      </c>
      <c r="N27" s="35">
        <f>(110*1.08)*100</f>
        <v>11880.000000000002</v>
      </c>
    </row>
    <row r="28" spans="1:14" ht="124.2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>
        <f xml:space="preserve"> 4827.2 *1.17</f>
        <v>5647.8239999999996</v>
      </c>
      <c r="H28" s="35">
        <f xml:space="preserve"> 4827.2 *1.1</f>
        <v>5309.92</v>
      </c>
      <c r="I28" s="35">
        <f xml:space="preserve"> 4827.2 *1.15</f>
        <v>5551.28</v>
      </c>
      <c r="J28" s="35">
        <f xml:space="preserve"> 4827.2 *1.15</f>
        <v>5551.28</v>
      </c>
      <c r="K28" s="35">
        <f xml:space="preserve"> 4827.2 /0.9</f>
        <v>5363.5555555555557</v>
      </c>
      <c r="L28" s="35">
        <f xml:space="preserve"> 4827.2 *1.05</f>
        <v>5068.5600000000004</v>
      </c>
      <c r="M28" s="35">
        <f xml:space="preserve"> 4827.2 *1.03</f>
        <v>4972.0159999999996</v>
      </c>
      <c r="N28" s="35">
        <f xml:space="preserve"> 4827.2 *1.08</f>
        <v>5213.3760000000002</v>
      </c>
    </row>
    <row r="29" spans="1:14" ht="110.4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>
        <f>7661.66*1.17</f>
        <v>8964.1421999999984</v>
      </c>
      <c r="H29" s="35">
        <f>7661.66*1.1</f>
        <v>8427.8260000000009</v>
      </c>
      <c r="I29" s="35">
        <f>7661.66*1.15</f>
        <v>8810.9089999999997</v>
      </c>
      <c r="J29" s="35">
        <f>7661.66*1.15</f>
        <v>8810.9089999999997</v>
      </c>
      <c r="K29" s="35">
        <f>7661.66/0.9</f>
        <v>8512.9555555555544</v>
      </c>
      <c r="L29" s="35">
        <f>7661.66*1.05</f>
        <v>8044.7430000000004</v>
      </c>
      <c r="M29" s="35">
        <f>7661.66*1.03</f>
        <v>7891.5097999999998</v>
      </c>
      <c r="N29" s="35">
        <f>7661.66*1.08</f>
        <v>8274.5928000000004</v>
      </c>
    </row>
    <row r="30" spans="1:14" ht="124.2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>
        <f>(110*1.17)*20</f>
        <v>2574</v>
      </c>
      <c r="H30" s="35">
        <f>(110*1.1)*20</f>
        <v>2420.0000000000005</v>
      </c>
      <c r="I30" s="35">
        <f>(110*1.15)*20</f>
        <v>2529.9999999999995</v>
      </c>
      <c r="J30" s="35">
        <f>(110*1.15)*20</f>
        <v>2529.9999999999995</v>
      </c>
      <c r="K30" s="35">
        <f>(110/0.9)*20</f>
        <v>2444.4444444444443</v>
      </c>
      <c r="L30" s="35">
        <f>(110*1.05)*20</f>
        <v>2310</v>
      </c>
      <c r="M30" s="35">
        <f>(110*1.03)*20</f>
        <v>2266</v>
      </c>
      <c r="N30" s="35">
        <f>(110*1.08)*20</f>
        <v>2376</v>
      </c>
    </row>
    <row r="31" spans="1:14" ht="124.2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>
        <f>(110*1.17)*50</f>
        <v>6434.9999999999991</v>
      </c>
      <c r="H31" s="35">
        <f>(110*1.1)*50</f>
        <v>6050.0000000000009</v>
      </c>
      <c r="I31" s="35">
        <f>(110*1.15)*50</f>
        <v>6324.9999999999991</v>
      </c>
      <c r="J31" s="35">
        <f>(110*1.15)*50</f>
        <v>6324.9999999999991</v>
      </c>
      <c r="K31" s="35">
        <f>(110/0.9)*50</f>
        <v>6111.1111111111104</v>
      </c>
      <c r="L31" s="35">
        <f>(110*1.05)*50</f>
        <v>5775</v>
      </c>
      <c r="M31" s="35">
        <f>(110*1.03)*50</f>
        <v>5665</v>
      </c>
      <c r="N31" s="35">
        <f>(110*1.08)*50</f>
        <v>5940.0000000000009</v>
      </c>
    </row>
    <row r="32" spans="1:14" ht="124.2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>
        <f>(110*1.17)*100</f>
        <v>12869.999999999998</v>
      </c>
      <c r="H32" s="35">
        <f>(110*1.1)*100</f>
        <v>12100.000000000002</v>
      </c>
      <c r="I32" s="35">
        <f>(110*1.15)*100</f>
        <v>12649.999999999998</v>
      </c>
      <c r="J32" s="35">
        <f>(110*1.15)*100</f>
        <v>12649.999999999998</v>
      </c>
      <c r="K32" s="35">
        <f>(110/0.9)*100</f>
        <v>12222.222222222221</v>
      </c>
      <c r="L32" s="35">
        <f>(110*1.05)*100</f>
        <v>11550</v>
      </c>
      <c r="M32" s="35">
        <f>(110*1.03)*100</f>
        <v>11330</v>
      </c>
      <c r="N32" s="35">
        <f>(110*1.08)*100</f>
        <v>11880.000000000002</v>
      </c>
    </row>
    <row r="33" spans="1:14" ht="110.4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>
        <f>7661.66*1.17</f>
        <v>8964.1421999999984</v>
      </c>
      <c r="H33" s="35">
        <f>7661.66*1.1</f>
        <v>8427.8260000000009</v>
      </c>
      <c r="I33" s="35">
        <f>7661.66*1.15</f>
        <v>8810.9089999999997</v>
      </c>
      <c r="J33" s="35">
        <f>7661.66*1.15</f>
        <v>8810.9089999999997</v>
      </c>
      <c r="K33" s="35">
        <f>7661.66/0.9</f>
        <v>8512.9555555555544</v>
      </c>
      <c r="L33" s="35">
        <f>7661.66*1.05</f>
        <v>8044.7430000000004</v>
      </c>
      <c r="M33" s="35">
        <f>7661.66*1.03</f>
        <v>7891.5097999999998</v>
      </c>
      <c r="N33" s="35">
        <f>7661.66*1.08</f>
        <v>8274.5928000000004</v>
      </c>
    </row>
    <row r="34" spans="1:14" ht="124.2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>
        <f>(110*1.17)*20</f>
        <v>2574</v>
      </c>
      <c r="H34" s="35">
        <f>(110*1.1)*20</f>
        <v>2420.0000000000005</v>
      </c>
      <c r="I34" s="35">
        <f>(110*1.15)*20</f>
        <v>2529.9999999999995</v>
      </c>
      <c r="J34" s="35">
        <f>(110*1.15)*20</f>
        <v>2529.9999999999995</v>
      </c>
      <c r="K34" s="35">
        <f>(110/0.9)*20</f>
        <v>2444.4444444444443</v>
      </c>
      <c r="L34" s="35">
        <f>(110*1.05)*20</f>
        <v>2310</v>
      </c>
      <c r="M34" s="35">
        <f>(110*1.03)*20</f>
        <v>2266</v>
      </c>
      <c r="N34" s="35">
        <f>(110*1.08)*20</f>
        <v>2376</v>
      </c>
    </row>
    <row r="35" spans="1:14" ht="124.2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>
        <f>(110*1.17)*50</f>
        <v>6434.9999999999991</v>
      </c>
      <c r="H35" s="35">
        <f>(110*1.1)*50</f>
        <v>6050.0000000000009</v>
      </c>
      <c r="I35" s="35">
        <f>(110*1.15)*50</f>
        <v>6324.9999999999991</v>
      </c>
      <c r="J35" s="35">
        <f>(110*1.15)*50</f>
        <v>6324.9999999999991</v>
      </c>
      <c r="K35" s="35">
        <f>(110/0.9)*50</f>
        <v>6111.1111111111104</v>
      </c>
      <c r="L35" s="35">
        <f>(110*1.05)*50</f>
        <v>5775</v>
      </c>
      <c r="M35" s="35">
        <f>(110*1.03)*50</f>
        <v>5665</v>
      </c>
      <c r="N35" s="35">
        <f>(110*1.08)*50</f>
        <v>5940.0000000000009</v>
      </c>
    </row>
    <row r="36" spans="1:14" ht="124.2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>
        <f>(110*1.17)*100</f>
        <v>12869.999999999998</v>
      </c>
      <c r="H36" s="35">
        <f>(110*1.1)*100</f>
        <v>12100.000000000002</v>
      </c>
      <c r="I36" s="35">
        <f>(110*1.15)*100</f>
        <v>12649.999999999998</v>
      </c>
      <c r="J36" s="35">
        <f>(110*1.15)*100</f>
        <v>12649.999999999998</v>
      </c>
      <c r="K36" s="35">
        <f>(110/0.9)*100</f>
        <v>12222.222222222221</v>
      </c>
      <c r="L36" s="35">
        <f>(110*1.05)*100</f>
        <v>11550</v>
      </c>
      <c r="M36" s="35">
        <f>(110*1.03)*100</f>
        <v>11330</v>
      </c>
      <c r="N36" s="35">
        <f>(110*1.08)*100</f>
        <v>11880.000000000002</v>
      </c>
    </row>
    <row r="37" spans="1:14" ht="110.4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>
        <f>7661.66*1.17</f>
        <v>8964.1421999999984</v>
      </c>
      <c r="H37" s="35">
        <f>7661.66*1.1</f>
        <v>8427.8260000000009</v>
      </c>
      <c r="I37" s="35">
        <f>7661.66*1.15</f>
        <v>8810.9089999999997</v>
      </c>
      <c r="J37" s="35">
        <f>7661.66*1.15</f>
        <v>8810.9089999999997</v>
      </c>
      <c r="K37" s="35">
        <f>7661.66/0.9</f>
        <v>8512.9555555555544</v>
      </c>
      <c r="L37" s="35">
        <f>7661.66*1.05</f>
        <v>8044.7430000000004</v>
      </c>
      <c r="M37" s="35">
        <f>7661.66*1.03</f>
        <v>7891.5097999999998</v>
      </c>
      <c r="N37" s="35">
        <f>7661.66*1.08</f>
        <v>8274.5928000000004</v>
      </c>
    </row>
    <row r="38" spans="1:14" ht="124.2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>
        <f>(110*1.17)*20</f>
        <v>2574</v>
      </c>
      <c r="H38" s="35">
        <f>(110*1.1)*20</f>
        <v>2420.0000000000005</v>
      </c>
      <c r="I38" s="35">
        <f>(110*1.15)*20</f>
        <v>2529.9999999999995</v>
      </c>
      <c r="J38" s="35">
        <f>(110*1.15)*20</f>
        <v>2529.9999999999995</v>
      </c>
      <c r="K38" s="35">
        <f>(110/0.9)*20</f>
        <v>2444.4444444444443</v>
      </c>
      <c r="L38" s="35">
        <f>(110*1.05)*20</f>
        <v>2310</v>
      </c>
      <c r="M38" s="35">
        <f>(110*1.03)*20</f>
        <v>2266</v>
      </c>
      <c r="N38" s="35">
        <f>(110*1.08)*20</f>
        <v>2376</v>
      </c>
    </row>
    <row r="39" spans="1:14" ht="124.2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>
        <f>(110*1.17)*50</f>
        <v>6434.9999999999991</v>
      </c>
      <c r="H39" s="35">
        <f>(110*1.1)*50</f>
        <v>6050.0000000000009</v>
      </c>
      <c r="I39" s="35">
        <f>(110*1.15)*50</f>
        <v>6324.9999999999991</v>
      </c>
      <c r="J39" s="35">
        <f>(110*1.15)*50</f>
        <v>6324.9999999999991</v>
      </c>
      <c r="K39" s="35">
        <f>(110/0.9)*50</f>
        <v>6111.1111111111104</v>
      </c>
      <c r="L39" s="35">
        <f>(110*1.05)*50</f>
        <v>5775</v>
      </c>
      <c r="M39" s="35">
        <f>(110*1.03)*50</f>
        <v>5665</v>
      </c>
      <c r="N39" s="35">
        <f>(110*1.08)*50</f>
        <v>5940.0000000000009</v>
      </c>
    </row>
    <row r="40" spans="1:14" ht="124.2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>
        <f>(110*1.17)*100</f>
        <v>12869.999999999998</v>
      </c>
      <c r="H40" s="35">
        <f>(110*1.1)*100</f>
        <v>12100.000000000002</v>
      </c>
      <c r="I40" s="35">
        <f>(110*1.15)*100</f>
        <v>12649.999999999998</v>
      </c>
      <c r="J40" s="35">
        <f>(110*1.15)*100</f>
        <v>12649.999999999998</v>
      </c>
      <c r="K40" s="35">
        <f>(110/0.9)*100</f>
        <v>12222.222222222221</v>
      </c>
      <c r="L40" s="35">
        <f>(110*1.05)*100</f>
        <v>11550</v>
      </c>
      <c r="M40" s="35">
        <f>(110*1.03)*100</f>
        <v>11330</v>
      </c>
      <c r="N40" s="35">
        <f>(110*1.08)*100</f>
        <v>11880.000000000002</v>
      </c>
    </row>
    <row r="41" spans="1:14" ht="124.2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>
        <f>(377*1.17)*20</f>
        <v>8821.7999999999993</v>
      </c>
      <c r="H41" s="35">
        <f>(377*1.1)*20</f>
        <v>8294</v>
      </c>
      <c r="I41" s="35">
        <f>(377*1.15)*20</f>
        <v>8671</v>
      </c>
      <c r="J41" s="35">
        <f>(377*1.15)*20</f>
        <v>8671</v>
      </c>
      <c r="K41" s="35">
        <f>(377/0.9)*20</f>
        <v>8377.7777777777774</v>
      </c>
      <c r="L41" s="35">
        <f>(377*1.05)*20</f>
        <v>7917</v>
      </c>
      <c r="M41" s="35">
        <f>(377*1.03)*20</f>
        <v>7766.2</v>
      </c>
      <c r="N41" s="35">
        <f>(377*1.08)*20</f>
        <v>8143.2000000000007</v>
      </c>
    </row>
    <row r="42" spans="1:14" ht="124.2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>
        <f>(377*1.17)*20</f>
        <v>8821.7999999999993</v>
      </c>
      <c r="H42" s="35">
        <f>(377*1.1)*20</f>
        <v>8294</v>
      </c>
      <c r="I42" s="35">
        <f>(377*1.15)*20</f>
        <v>8671</v>
      </c>
      <c r="J42" s="35">
        <f>(377*1.15)*20</f>
        <v>8671</v>
      </c>
      <c r="K42" s="35">
        <f>(377/0.9)*20</f>
        <v>8377.7777777777774</v>
      </c>
      <c r="L42" s="35">
        <f>(377*1.05)*20</f>
        <v>7917</v>
      </c>
      <c r="M42" s="35">
        <f>(377*1.03)*20</f>
        <v>7766.2</v>
      </c>
      <c r="N42" s="35">
        <f>(377*1.08)*20</f>
        <v>8143.2000000000007</v>
      </c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44140625" defaultRowHeight="14.4"/>
  <cols>
    <col min="2" max="2" width="16.109375" customWidth="1"/>
    <col min="3" max="3" width="11.77734375" bestFit="1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5.0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Vetto Triana Delgado</cp:lastModifiedBy>
  <cp:revision/>
  <dcterms:created xsi:type="dcterms:W3CDTF">2015-06-05T18:19:34Z</dcterms:created>
  <dcterms:modified xsi:type="dcterms:W3CDTF">2023-10-31T20:17:10Z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