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judith.gomez\Desktop\"/>
    </mc:Choice>
  </mc:AlternateContent>
  <xr:revisionPtr revIDLastSave="0" documentId="13_ncr:1_{3C0B3E56-D4C0-4447-98AB-B5F59B30D534}" xr6:coauthVersionLast="44" xr6:coauthVersionMax="45" xr10:uidLastSave="{00000000-0000-0000-0000-000000000000}"/>
  <bookViews>
    <workbookView xWindow="-120" yWindow="-120" windowWidth="24240" windowHeight="13140" xr2:uid="{00000000-000D-0000-FFFF-FFFF00000000}"/>
  </bookViews>
  <sheets>
    <sheet name="Seguimiento agosto 2020" sheetId="2" r:id="rId1"/>
    <sheet name="Seguimiento RC" sheetId="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'Seguimiento agosto 2020'!$I$1:$I$70</definedName>
    <definedName name="_xlnm._FilterDatabase" localSheetId="1" hidden="1">'Seguimiento RC'!$A$3:$BT$52</definedName>
    <definedName name="APLICACIÓN" localSheetId="1">'[1]Listas Nuevas'!$R$2:$R$4</definedName>
    <definedName name="_xlnm.Print_Area" localSheetId="0">'Seguimiento agosto 2020'!$A$1:$AH$70</definedName>
    <definedName name="CID" localSheetId="1">'[1]Listas Nuevas'!$AM$3:$AM$9</definedName>
    <definedName name="Contexto_Externo">'[2]Listas Nuevas'!$A$2:$A$7</definedName>
    <definedName name="Contexto_Interno">'[2]Listas Nuevas'!$B$2:$B$7</definedName>
    <definedName name="Contexto_Proceso">'[2]Listas Nuevas'!$C$2:$C$8</definedName>
    <definedName name="EJECUCIÓN" localSheetId="1">'[1]Listas Nuevas'!$T$2:$T$4</definedName>
    <definedName name="FRECUENCIA" localSheetId="1">'[1]Listas Nuevas'!$L$2:$L$6</definedName>
    <definedName name="PROCESO">'[2]Listas Nuevas'!$AR$3:$AR$20</definedName>
    <definedName name="Riesgo_de_Corrupción" localSheetId="1">'[1]Listas Nuevas'!$H$10:$J$10</definedName>
    <definedName name="Riesgo_General" localSheetId="1">'[1]Listas Nuevas'!$F$11:$J$11</definedName>
    <definedName name="TIPO_CONTROL" localSheetId="1">'[1]Listas Nuevas'!$P$2:$P$3</definedName>
    <definedName name="TIPO_RIESGO" localSheetId="1">'[1]Listas Nuevas'!#REF!</definedName>
    <definedName name="TIPO_RIESGO">'[2]Listas Nuevas'!#REF!</definedName>
    <definedName name="TIPOLOGÍA" localSheetId="1">'[1]Listas Nuevas'!$E$2:$E$11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52" i="7" l="1"/>
  <c r="AE52" i="7"/>
  <c r="AH51" i="7"/>
  <c r="AE51" i="7"/>
  <c r="AH50" i="7"/>
  <c r="AE50" i="7"/>
  <c r="AH49" i="7"/>
  <c r="AE49" i="7"/>
  <c r="AH48" i="7"/>
  <c r="AE48" i="7"/>
  <c r="AH47" i="7"/>
  <c r="AE47" i="7"/>
  <c r="AH46" i="7"/>
  <c r="AE46" i="7"/>
  <c r="AH45" i="7"/>
  <c r="AE45" i="7"/>
  <c r="AH44" i="7"/>
  <c r="AE44" i="7"/>
  <c r="AH43" i="7"/>
  <c r="AE43" i="7"/>
  <c r="AN42" i="7"/>
  <c r="AL42" i="7"/>
  <c r="AD42" i="7"/>
  <c r="AE42" i="7" s="1"/>
  <c r="AG42" i="7" s="1"/>
  <c r="AH42" i="7" s="1"/>
  <c r="AN41" i="7"/>
  <c r="AL41" i="7"/>
  <c r="AD41" i="7"/>
  <c r="AE41" i="7" s="1"/>
  <c r="BQ40" i="7"/>
  <c r="AQ40" i="7"/>
  <c r="AN40" i="7"/>
  <c r="AL40" i="7"/>
  <c r="AD40" i="7"/>
  <c r="AE40" i="7" s="1"/>
  <c r="K40" i="7"/>
  <c r="M40" i="7" s="1"/>
  <c r="AD39" i="7"/>
  <c r="AE39" i="7" s="1"/>
  <c r="AD38" i="7"/>
  <c r="AE38" i="7" s="1"/>
  <c r="AD37" i="7"/>
  <c r="AE37" i="7" s="1"/>
  <c r="AI37" i="7" s="1"/>
  <c r="BQ36" i="7"/>
  <c r="AQ36" i="7"/>
  <c r="AN36" i="7"/>
  <c r="AL36" i="7"/>
  <c r="AD36" i="7"/>
  <c r="AE36" i="7" s="1"/>
  <c r="AG36" i="7" s="1"/>
  <c r="AH36" i="7" s="1"/>
  <c r="K36" i="7"/>
  <c r="BN36" i="7" s="1"/>
  <c r="AD35" i="7"/>
  <c r="AE35" i="7" s="1"/>
  <c r="AD34" i="7"/>
  <c r="AE34" i="7" s="1"/>
  <c r="AG34" i="7" s="1"/>
  <c r="AH34" i="7" s="1"/>
  <c r="AD33" i="7"/>
  <c r="AE33" i="7" s="1"/>
  <c r="AD32" i="7"/>
  <c r="AE32" i="7" s="1"/>
  <c r="AI32" i="7" s="1"/>
  <c r="AD31" i="7"/>
  <c r="AE31" i="7" s="1"/>
  <c r="BQ30" i="7"/>
  <c r="AQ30" i="7"/>
  <c r="AN30" i="7"/>
  <c r="AL30" i="7"/>
  <c r="AD30" i="7"/>
  <c r="AE30" i="7" s="1"/>
  <c r="K30" i="7"/>
  <c r="M30" i="7" s="1"/>
  <c r="BQ29" i="7"/>
  <c r="AQ29" i="7"/>
  <c r="AN29" i="7"/>
  <c r="AL29" i="7"/>
  <c r="AD29" i="7"/>
  <c r="AE29" i="7" s="1"/>
  <c r="K29" i="7"/>
  <c r="M29" i="7" s="1"/>
  <c r="BQ28" i="7"/>
  <c r="AQ28" i="7"/>
  <c r="AN28" i="7"/>
  <c r="AL28" i="7"/>
  <c r="AD28" i="7"/>
  <c r="AE28" i="7" s="1"/>
  <c r="K28" i="7"/>
  <c r="M28" i="7" s="1"/>
  <c r="BQ27" i="7"/>
  <c r="AQ27" i="7"/>
  <c r="AN27" i="7"/>
  <c r="AL27" i="7"/>
  <c r="AD27" i="7"/>
  <c r="AE27" i="7" s="1"/>
  <c r="K27" i="7"/>
  <c r="M27" i="7" s="1"/>
  <c r="AD26" i="7"/>
  <c r="AE26" i="7" s="1"/>
  <c r="AG26" i="7" s="1"/>
  <c r="AH26" i="7" s="1"/>
  <c r="AD25" i="7"/>
  <c r="AE25" i="7" s="1"/>
  <c r="BQ24" i="7"/>
  <c r="AQ24" i="7"/>
  <c r="AN24" i="7"/>
  <c r="AL24" i="7"/>
  <c r="AD24" i="7"/>
  <c r="AE24" i="7" s="1"/>
  <c r="K24" i="7"/>
  <c r="BN24" i="7" s="1"/>
  <c r="AD23" i="7"/>
  <c r="AE23" i="7" s="1"/>
  <c r="AI23" i="7" s="1"/>
  <c r="BQ22" i="7"/>
  <c r="AQ22" i="7"/>
  <c r="AN22" i="7"/>
  <c r="AL22" i="7"/>
  <c r="AD22" i="7"/>
  <c r="AE22" i="7" s="1"/>
  <c r="AG22" i="7" s="1"/>
  <c r="AH22" i="7" s="1"/>
  <c r="K22" i="7"/>
  <c r="BN22" i="7" s="1"/>
  <c r="AD21" i="7"/>
  <c r="AE21" i="7" s="1"/>
  <c r="BQ20" i="7"/>
  <c r="AQ20" i="7"/>
  <c r="AN20" i="7"/>
  <c r="AL20" i="7"/>
  <c r="AD20" i="7"/>
  <c r="AE20" i="7" s="1"/>
  <c r="K20" i="7"/>
  <c r="M20" i="7" s="1"/>
  <c r="AD19" i="7"/>
  <c r="AE19" i="7" s="1"/>
  <c r="AG19" i="7" s="1"/>
  <c r="AH19" i="7" s="1"/>
  <c r="AD18" i="7"/>
  <c r="AE18" i="7" s="1"/>
  <c r="BQ17" i="7"/>
  <c r="AQ17" i="7"/>
  <c r="AN17" i="7"/>
  <c r="AL17" i="7"/>
  <c r="AD17" i="7"/>
  <c r="AE17" i="7" s="1"/>
  <c r="K17" i="7"/>
  <c r="BN17" i="7" s="1"/>
  <c r="BQ16" i="7"/>
  <c r="AQ16" i="7"/>
  <c r="AN16" i="7"/>
  <c r="AE16" i="7"/>
  <c r="AI16" i="7" s="1"/>
  <c r="AD16" i="7"/>
  <c r="K16" i="7"/>
  <c r="BN16" i="7" s="1"/>
  <c r="BQ15" i="7"/>
  <c r="AQ15" i="7"/>
  <c r="AN15" i="7"/>
  <c r="AE15" i="7"/>
  <c r="AH15" i="7" s="1"/>
  <c r="AD15" i="7"/>
  <c r="K15" i="7"/>
  <c r="BN15" i="7" s="1"/>
  <c r="AE14" i="7"/>
  <c r="AG14" i="7" s="1"/>
  <c r="AD14" i="7"/>
  <c r="BQ13" i="7"/>
  <c r="AQ13" i="7"/>
  <c r="AN13" i="7"/>
  <c r="AE13" i="7"/>
  <c r="AH13" i="7" s="1"/>
  <c r="AD13" i="7"/>
  <c r="K13" i="7"/>
  <c r="BN13" i="7" s="1"/>
  <c r="BQ12" i="7"/>
  <c r="AQ12" i="7"/>
  <c r="AN12" i="7"/>
  <c r="AL12" i="7"/>
  <c r="AD12" i="7"/>
  <c r="AE12" i="7" s="1"/>
  <c r="K12" i="7"/>
  <c r="M12" i="7" s="1"/>
  <c r="AD11" i="7"/>
  <c r="AE11" i="7" s="1"/>
  <c r="AG11" i="7" s="1"/>
  <c r="AH11" i="7" s="1"/>
  <c r="BQ10" i="7"/>
  <c r="AQ10" i="7"/>
  <c r="AN10" i="7"/>
  <c r="AL10" i="7"/>
  <c r="AD10" i="7"/>
  <c r="AE10" i="7" s="1"/>
  <c r="AI10" i="7" s="1"/>
  <c r="K10" i="7"/>
  <c r="BN10" i="7" s="1"/>
  <c r="AD9" i="7"/>
  <c r="AE9" i="7" s="1"/>
  <c r="AD8" i="7"/>
  <c r="AE8" i="7" s="1"/>
  <c r="AI8" i="7" s="1"/>
  <c r="BQ7" i="7"/>
  <c r="AQ7" i="7"/>
  <c r="AN7" i="7"/>
  <c r="AL7" i="7"/>
  <c r="AE7" i="7"/>
  <c r="AG7" i="7" s="1"/>
  <c r="AH7" i="7" s="1"/>
  <c r="AD7" i="7"/>
  <c r="K7" i="7"/>
  <c r="M7" i="7" s="1"/>
  <c r="BQ6" i="7"/>
  <c r="BL6" i="7"/>
  <c r="AQ6" i="7"/>
  <c r="AN6" i="7"/>
  <c r="AL6" i="7"/>
  <c r="AD6" i="7"/>
  <c r="AE6" i="7" s="1"/>
  <c r="K6" i="7"/>
  <c r="M6" i="7" s="1"/>
  <c r="BQ5" i="7"/>
  <c r="BL5" i="7"/>
  <c r="AQ5" i="7"/>
  <c r="AN5" i="7"/>
  <c r="AL5" i="7"/>
  <c r="AD5" i="7"/>
  <c r="AE5" i="7" s="1"/>
  <c r="AI5" i="7" s="1"/>
  <c r="K5" i="7"/>
  <c r="M5" i="7" s="1"/>
  <c r="BQ4" i="7"/>
  <c r="BL4" i="7"/>
  <c r="AQ4" i="7"/>
  <c r="AN4" i="7"/>
  <c r="AL4" i="7"/>
  <c r="AD4" i="7"/>
  <c r="AE4" i="7" s="1"/>
  <c r="K4" i="7"/>
  <c r="BN4" i="7" s="1"/>
  <c r="BN7" i="7" l="1"/>
  <c r="BN12" i="7"/>
  <c r="BN27" i="7"/>
  <c r="M10" i="7"/>
  <c r="AH14" i="7"/>
  <c r="AG15" i="7"/>
  <c r="BN29" i="7"/>
  <c r="M16" i="7"/>
  <c r="BN5" i="7"/>
  <c r="AI13" i="7"/>
  <c r="BN20" i="7"/>
  <c r="M22" i="7"/>
  <c r="BN30" i="7"/>
  <c r="AG13" i="7"/>
  <c r="AI15" i="7"/>
  <c r="BN28" i="7"/>
  <c r="M36" i="7"/>
  <c r="BN40" i="7"/>
  <c r="AG6" i="7"/>
  <c r="AH6" i="7" s="1"/>
  <c r="AI6" i="7"/>
  <c r="AI18" i="7"/>
  <c r="AG18" i="7"/>
  <c r="AH18" i="7" s="1"/>
  <c r="AG20" i="7"/>
  <c r="AH20" i="7" s="1"/>
  <c r="AI20" i="7"/>
  <c r="AI30" i="7"/>
  <c r="AG30" i="7"/>
  <c r="AH30" i="7" s="1"/>
  <c r="AI35" i="7"/>
  <c r="AG35" i="7"/>
  <c r="AH35" i="7" s="1"/>
  <c r="AG39" i="7"/>
  <c r="AH39" i="7" s="1"/>
  <c r="AI39" i="7"/>
  <c r="AG41" i="7"/>
  <c r="AH41" i="7" s="1"/>
  <c r="AI41" i="7"/>
  <c r="AI4" i="7"/>
  <c r="AG4" i="7"/>
  <c r="AH4" i="7" s="1"/>
  <c r="AI17" i="7"/>
  <c r="AG17" i="7"/>
  <c r="AH17" i="7" s="1"/>
  <c r="AG9" i="7"/>
  <c r="AH9" i="7" s="1"/>
  <c r="AI9" i="7"/>
  <c r="AG12" i="7"/>
  <c r="AH12" i="7" s="1"/>
  <c r="AI12" i="7"/>
  <c r="AG29" i="7"/>
  <c r="AH29" i="7" s="1"/>
  <c r="AI29" i="7"/>
  <c r="AG33" i="7"/>
  <c r="AH33" i="7" s="1"/>
  <c r="AI33" i="7"/>
  <c r="AG25" i="7"/>
  <c r="AH25" i="7" s="1"/>
  <c r="AI25" i="7"/>
  <c r="AG27" i="7"/>
  <c r="AH27" i="7" s="1"/>
  <c r="AI27" i="7"/>
  <c r="AG38" i="7"/>
  <c r="AH38" i="7" s="1"/>
  <c r="AI38" i="7"/>
  <c r="AI21" i="7"/>
  <c r="AG21" i="7"/>
  <c r="AH21" i="7" s="1"/>
  <c r="AI24" i="7"/>
  <c r="AG24" i="7"/>
  <c r="AH24" i="7" s="1"/>
  <c r="AG28" i="7"/>
  <c r="AH28" i="7" s="1"/>
  <c r="AI28" i="7"/>
  <c r="AI31" i="7"/>
  <c r="AG31" i="7"/>
  <c r="AH31" i="7" s="1"/>
  <c r="AI40" i="7"/>
  <c r="AG40" i="7"/>
  <c r="AH40" i="7" s="1"/>
  <c r="M4" i="7"/>
  <c r="AG5" i="7"/>
  <c r="AH5" i="7" s="1"/>
  <c r="BN6" i="7"/>
  <c r="AI7" i="7"/>
  <c r="AG8" i="7"/>
  <c r="AH8" i="7" s="1"/>
  <c r="AG10" i="7"/>
  <c r="AH10" i="7" s="1"/>
  <c r="AI11" i="7"/>
  <c r="AI14" i="7"/>
  <c r="AG16" i="7"/>
  <c r="M17" i="7"/>
  <c r="AI19" i="7"/>
  <c r="AI22" i="7"/>
  <c r="AG23" i="7"/>
  <c r="AH23" i="7" s="1"/>
  <c r="M24" i="7"/>
  <c r="AI26" i="7"/>
  <c r="AG32" i="7"/>
  <c r="AH32" i="7" s="1"/>
  <c r="AI34" i="7"/>
  <c r="AI36" i="7"/>
  <c r="AG37" i="7"/>
  <c r="AH37" i="7" s="1"/>
  <c r="AI42" i="7"/>
  <c r="AH16" i="7"/>
  <c r="M13" i="7"/>
  <c r="M15" i="7"/>
  <c r="Z64" i="2" l="1"/>
  <c r="AB64" i="2" s="1"/>
  <c r="Z62" i="2"/>
  <c r="Z60" i="2"/>
  <c r="Z57" i="2"/>
  <c r="Z54" i="2"/>
  <c r="Z51" i="2"/>
  <c r="Z49" i="2"/>
  <c r="Z47" i="2"/>
  <c r="Z45" i="2"/>
  <c r="Z41" i="2"/>
  <c r="Z38" i="2"/>
  <c r="Z35" i="2"/>
  <c r="Z32" i="2"/>
  <c r="Z29" i="2"/>
  <c r="Z24" i="2"/>
  <c r="Z22" i="2"/>
  <c r="AB22" i="2" s="1"/>
  <c r="Z19" i="2"/>
  <c r="Z17" i="2"/>
  <c r="Z13" i="2"/>
  <c r="Z11" i="2"/>
  <c r="Z9" i="2"/>
  <c r="AB38" i="2" l="1"/>
  <c r="AB24" i="2"/>
  <c r="AB9" i="2"/>
  <c r="AB51" i="2"/>
  <c r="AD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Jonathan Puerto Chaparro (OAP)</author>
    <author>Luis Alejandro Ruiz Alonso</author>
    <author>Martin Jonathan Puerto Chaparro</author>
    <author>Admon</author>
  </authors>
  <commentList>
    <comment ref="J2" authorId="0" shapeId="0" xr:uid="{709CED20-D1A4-45BF-AD77-60BF6173FA74}">
      <text>
        <r>
          <rPr>
            <sz val="8"/>
            <color indexed="81"/>
            <rFont val="Tahoma"/>
            <family val="2"/>
          </rPr>
          <t>Busca establecer la probabilidad de ocurrencia del riesgo y sus 
consecuencias o impacto, con el fin de estimar la zona de riesgo inicial 
(RIESGO INHERENTE).</t>
        </r>
        <r>
          <rPr>
            <sz val="9"/>
            <color indexed="81"/>
            <rFont val="Tahoma"/>
            <family val="2"/>
          </rPr>
          <t xml:space="preserve">
</t>
        </r>
      </text>
    </comment>
    <comment ref="N2" authorId="0" shapeId="0" xr:uid="{1F29111C-DD0C-4EC1-8834-C6FE290E34ED}">
      <text>
        <r>
          <rPr>
            <sz val="9"/>
            <color indexed="81"/>
            <rFont val="Tahoma"/>
            <family val="2"/>
          </rPr>
          <t xml:space="preserve">Busca confrontar los resultados del análisis de riesgo inicial frente a 
los controles establecidos, con el fin de determinar la zona de riesgo final. 
(RIESGO RESIDUAL).
</t>
        </r>
      </text>
    </comment>
    <comment ref="A3" authorId="0" shapeId="0" xr:uid="{3C2BD75E-D1B7-42D4-98D7-072166D3A16C}">
      <text>
        <r>
          <rPr>
            <b/>
            <sz val="8"/>
            <color indexed="81"/>
            <rFont val="Tahoma"/>
            <family val="2"/>
          </rPr>
          <t>PROCESOS APROBADOS Y PUBLICADOS EN LA PÁGINA WEB DE LA ENTIDAD</t>
        </r>
      </text>
    </comment>
    <comment ref="B3" authorId="0" shapeId="0" xr:uid="{C21D48C7-EE7C-49A9-BA3C-4457B71FDB91}">
      <text>
        <r>
          <rPr>
            <sz val="8"/>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r>
          <rPr>
            <sz val="9"/>
            <color indexed="81"/>
            <rFont val="Tahoma"/>
            <family val="2"/>
          </rPr>
          <t xml:space="preserve">
</t>
        </r>
      </text>
    </comment>
    <comment ref="E3" authorId="1" shapeId="0" xr:uid="{1BBADD85-CA4B-45CC-B85C-5B1EE4CBA9CF}">
      <text>
        <r>
          <rPr>
            <b/>
            <sz val="9"/>
            <color indexed="81"/>
            <rFont val="Tahoma"/>
            <family val="2"/>
          </rPr>
          <t>Luis Alejandro Ruiz Alonso:</t>
        </r>
        <r>
          <rPr>
            <sz val="9"/>
            <color indexed="81"/>
            <rFont val="Tahoma"/>
            <family val="2"/>
          </rPr>
          <t xml:space="preserve">
Solo aplica para Riesgos de Seguridad de la Información (Digital) </t>
        </r>
      </text>
    </comment>
    <comment ref="F3" authorId="0" shapeId="0" xr:uid="{7C039018-8DDD-4C30-8A90-A272590ACFC6}">
      <text>
        <r>
          <rPr>
            <sz val="9"/>
            <color indexed="81"/>
            <rFont val="Tahoma"/>
            <family val="2"/>
          </rPr>
          <t xml:space="preserve">Alejandro Ruiz Alonso:
Solo aplica para Riesgos de Seguridad de la Información (Digital) , y se asocia con la tipificación d ellos activos d información. </t>
        </r>
      </text>
    </comment>
    <comment ref="J3" authorId="2" shapeId="0" xr:uid="{E8D8B7AB-5E14-4C43-9C8A-4F699C85701D}">
      <text>
        <r>
          <rPr>
            <b/>
            <sz val="10"/>
            <color indexed="81"/>
            <rFont val="Tahoma"/>
            <family val="2"/>
          </rPr>
          <t>Frecuencia</t>
        </r>
        <r>
          <rPr>
            <sz val="10"/>
            <color indexed="81"/>
            <rFont val="Tahoma"/>
            <family val="2"/>
          </rPr>
          <t xml:space="preserve">
</t>
        </r>
        <r>
          <rPr>
            <b/>
            <sz val="10"/>
            <color indexed="81"/>
            <rFont val="Tahoma"/>
            <family val="2"/>
          </rPr>
          <t xml:space="preserve">1. </t>
        </r>
        <r>
          <rPr>
            <sz val="10"/>
            <color indexed="81"/>
            <rFont val="Tahoma"/>
            <family val="2"/>
          </rPr>
          <t xml:space="preserve">El evento puede ocurrir solo en circunstancias excepcionales, No se ha presentado en los últimos 5 años.
</t>
        </r>
        <r>
          <rPr>
            <b/>
            <sz val="10"/>
            <color indexed="81"/>
            <rFont val="Tahoma"/>
            <family val="2"/>
          </rPr>
          <t xml:space="preserve">2. </t>
        </r>
        <r>
          <rPr>
            <sz val="10"/>
            <color indexed="81"/>
            <rFont val="Tahoma"/>
            <family val="2"/>
          </rPr>
          <t xml:space="preserve">El evento puede ocurrir en algún momento, Al menos de 1 vez en los últimos 5 años. 
</t>
        </r>
        <r>
          <rPr>
            <b/>
            <sz val="10"/>
            <color indexed="81"/>
            <rFont val="Tahoma"/>
            <family val="2"/>
          </rPr>
          <t xml:space="preserve">3. </t>
        </r>
        <r>
          <rPr>
            <sz val="10"/>
            <color indexed="81"/>
            <rFont val="Tahoma"/>
            <family val="2"/>
          </rPr>
          <t xml:space="preserve">El evento podría ocurrir en algún momento, Al menos de 1 vez en los últimos 2 años.
</t>
        </r>
        <r>
          <rPr>
            <b/>
            <sz val="10"/>
            <color indexed="81"/>
            <rFont val="Tahoma"/>
            <family val="2"/>
          </rPr>
          <t xml:space="preserve">4. </t>
        </r>
        <r>
          <rPr>
            <sz val="10"/>
            <color indexed="81"/>
            <rFont val="Tahoma"/>
            <family val="2"/>
          </rPr>
          <t xml:space="preserve">El evento probablemente ocurrirá en la mayoría de las circunstancias, Al menos de 1 vez en el último año.
</t>
        </r>
        <r>
          <rPr>
            <b/>
            <sz val="10"/>
            <color indexed="81"/>
            <rFont val="Tahoma"/>
            <family val="2"/>
          </rPr>
          <t xml:space="preserve">5. </t>
        </r>
        <r>
          <rPr>
            <sz val="10"/>
            <color indexed="81"/>
            <rFont val="Tahoma"/>
            <family val="2"/>
          </rPr>
          <t>Se espera que el evento ocurra en la mayoría de las circunstancias, más de 1 vez al año</t>
        </r>
      </text>
    </comment>
    <comment ref="K3" authorId="2" shapeId="0" xr:uid="{263FF086-26D9-4188-8FF3-B20ADF18E6A6}">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L3" authorId="3" shapeId="0" xr:uid="{5CEFC905-7344-4B6D-B632-37E754078C86}">
      <text>
        <r>
          <rPr>
            <b/>
            <sz val="10"/>
            <color indexed="81"/>
            <rFont val="Calibri"/>
            <family val="2"/>
          </rPr>
          <t xml:space="preserve">1. INSIGNIFICANTE 
2. MENOR 
</t>
        </r>
        <r>
          <rPr>
            <b/>
            <sz val="11"/>
            <color indexed="81"/>
            <rFont val="Calibri"/>
            <family val="2"/>
          </rPr>
          <t>3. MODERADO  
4. MAYOR 
5. CATASTRÓFICO</t>
        </r>
      </text>
    </comment>
    <comment ref="N3" authorId="3" shapeId="0" xr:uid="{8222919B-51D8-40C3-85A8-5A8123E309DC}">
      <text>
        <r>
          <rPr>
            <b/>
            <sz val="10"/>
            <color indexed="81"/>
            <rFont val="Calibri"/>
            <family val="2"/>
          </rPr>
          <t xml:space="preserve">Preventivos: </t>
        </r>
        <r>
          <rPr>
            <sz val="10"/>
            <color indexed="81"/>
            <rFont val="Calibri"/>
            <family val="2"/>
          </rPr>
          <t xml:space="preserve">aquellos que actúan para eliminar las causas del riesgo para prevenir su ocurrencia o materialización. 
</t>
        </r>
        <r>
          <rPr>
            <b/>
            <sz val="10"/>
            <color indexed="81"/>
            <rFont val="Calibri"/>
            <family val="2"/>
          </rPr>
          <t>Correctivos</t>
        </r>
        <r>
          <rPr>
            <sz val="10"/>
            <color indexed="81"/>
            <rFont val="Calibri"/>
            <family val="2"/>
          </rPr>
          <t xml:space="preserve">: aquellos que permiten el restablecimiento de la actividad, después de ser detectado un evento no deseable; también permiten la modificación de las acciones que propiciaron su ocurrencia. 
</t>
        </r>
        <r>
          <rPr>
            <sz val="9"/>
            <color indexed="81"/>
            <rFont val="Tahoma"/>
            <family val="2"/>
          </rPr>
          <t xml:space="preserve">
</t>
        </r>
      </text>
    </comment>
    <comment ref="AO3" authorId="2" shapeId="0" xr:uid="{1794E0FC-C4C0-4C69-9CE5-713FA68F95A8}">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AP3" authorId="3" shapeId="0" xr:uid="{DF222964-AA79-40A4-B611-668351746471}">
      <text>
        <r>
          <rPr>
            <b/>
            <sz val="10"/>
            <color indexed="81"/>
            <rFont val="Calibri"/>
            <family val="2"/>
          </rPr>
          <t xml:space="preserve">1. INSIGNIFICANTE 
2. MENOR 
</t>
        </r>
        <r>
          <rPr>
            <b/>
            <sz val="11"/>
            <color indexed="81"/>
            <rFont val="Calibri"/>
            <family val="2"/>
          </rPr>
          <t>3. MODERADO  
4. MAYOR 
5. CATASTRÓFICO</t>
        </r>
      </text>
    </comment>
  </commentList>
</comments>
</file>

<file path=xl/sharedStrings.xml><?xml version="1.0" encoding="utf-8"?>
<sst xmlns="http://schemas.openxmlformats.org/spreadsheetml/2006/main" count="1494" uniqueCount="595">
  <si>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</si>
  <si>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</si>
  <si>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</si>
  <si>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</si>
  <si>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</si>
  <si>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</si>
  <si>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</si>
  <si>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</si>
  <si>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</si>
  <si>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</si>
  <si>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</si>
  <si>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</si>
  <si>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</si>
  <si>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</si>
  <si>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</si>
  <si>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</si>
  <si>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</si>
  <si>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</si>
  <si>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</si>
  <si>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</si>
  <si>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 xml:space="preserve">Subcomponente 3
Consulta y divulgación </t>
  </si>
  <si>
    <t>Subcomponente 4                                           Monitoreo o revisión</t>
  </si>
  <si>
    <t>Subcomponente 5
Seguimiento</t>
  </si>
  <si>
    <t>Subcomponente 2
Diálogo de doble vía con la ciudadanía y sus organizaciones.</t>
  </si>
  <si>
    <t>Subcomponente 4
Evaluación y retroalimentación a  la gestión institucional.</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</si>
  <si>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</si>
  <si>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</si>
  <si>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</si>
  <si>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</si>
  <si>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</si>
  <si>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</si>
  <si>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</si>
  <si>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</si>
  <si>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</si>
  <si>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</si>
  <si>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3 
Incentivos para motivar la cultura de la rendición y petición de cuentas.</t>
  </si>
  <si>
    <t>SEGUIMIENTO AL PLAN ANTICORRUPCION Y ATENCION AL CIUDADANO 2020</t>
  </si>
  <si>
    <t>Componente 1: Gestión del Riesgo de Corrupción - Mapa de Riesgos de Corrupción y medidas para mitigar los riesgos</t>
  </si>
  <si>
    <t>Subcomponente 1                                           Política de Administración de Riesgos de Corrupción</t>
  </si>
  <si>
    <t>1. Presentar al Comité Institucional de Coordinación de Control Interno (CICCI) para aprobación la Política de Riesgos actualizada.</t>
  </si>
  <si>
    <t>Subcomponente 2                                                                      Construcción del Mapa de Riesgos de Corrupción</t>
  </si>
  <si>
    <t>2. Conforme a la política de administración de riesgos actualizada de la entidad todos los gerentes de área (Subdirectores y Secretaría General) deben revisar los riesgos de corrupción, validarlos y actualizarlos</t>
  </si>
  <si>
    <t>Hacer seguimiento por parte de la línea estratégica a la gestión de riesgos de Corrupción  en la Entidad.</t>
  </si>
  <si>
    <t xml:space="preserve">4. Generar campañas de apropiación y cultura de gestión de riesgo a través de piezas de comunicación. </t>
  </si>
  <si>
    <t>5. Reporte de monitoreo, revisión verificación y  actualización de riesgos por cada área misional de la entidad y secretaría general dirigido a la Segunda y Tercera línea de defensa (Planeación y Control Interno) para documentar los avances en la identificación de riesgos.</t>
  </si>
  <si>
    <t>6. Evaluar la política de administración de riesgos de la entidad.</t>
  </si>
  <si>
    <t xml:space="preserve">7. Posterior al seguimiento del Asesor Experto con Funciones de Control Interno documentar las acciones de mejora que haya a lugar (En caso de que existan) </t>
  </si>
  <si>
    <t>Otros procedimientos administrativos de cara al usuario</t>
  </si>
  <si>
    <t>Componente 2: Estrategia de Racionalización de Trámites</t>
  </si>
  <si>
    <t>8. Convocar a mesa técnica con el líder de la política de racionalización de trámites del Departamento Administrativo de la Función Pública para evaluar la pertinencia de aplicación a la política.</t>
  </si>
  <si>
    <t>Componente 3: 
Rendición de Cuentas</t>
  </si>
  <si>
    <t>Subcomponente 1
Información de Calidad y en Formato Comprensible</t>
  </si>
  <si>
    <t>9. Estandarizar el manual de imagen, marca y medios digitales de la entidad.</t>
  </si>
  <si>
    <t>10. En consideración a las obligaciones del Estado colombiano de respetar, proteger, garantizar los Derechos Humanos, y en atención a los retos que supone el libre mercado y la amplia interacción entre el sector público y privado, La ANCPCCE debe brindar lineamientos a las Entidades Estatales y proveedores para el respeto de los derechos humanos y el fomento de las conductas responsables en la compra pública.</t>
  </si>
  <si>
    <t>11. De conformidad con el articulo 147 y 149 de la Ley 1955 de 2019  del PND en referencia a la Estrategia de Integración Digital</t>
  </si>
  <si>
    <t>12. De conformidad con el articulo 147 y de la Ley 1955 de 2019 del PND en referencia a Plena interoperabilidad entre los sistemas de información públicos que garantice el suministro e intercambio de la información de manera ágil y eficiente a través de una plataforma de interoperabilidad.</t>
  </si>
  <si>
    <t>14.De conformidad con el articulo 52 de la Ley 1757 de 2015 Publicar Estrategia de Rendición de Cuentas (RdC)</t>
  </si>
  <si>
    <t>15. Vincular a los ciudadanos con sus saberes, conocimientos y experiencias en la construcción, seguimiento y control de las políticas, programas, planes y proyectos que desarrolla la Entidad garantizando así su transparencia, pertinencia, oportunidad, y calidad.</t>
  </si>
  <si>
    <t>16. Caracterizar a los grupos de valor para identificar las particularidades de los ciudadanos, usuarios o grupos de interés con los cuales interactúa la entidad con el fin de segmentarlos en grupos que compartan atributos similares y a partir de allí gestionar la oferta institucional</t>
  </si>
  <si>
    <t>17.Habilitar al menos dos espacios de diálogo en el año 2020 en el que se muestre a los grupos de valor los resultados de la gestión. (Ejemplo de espacios: Cabildo abierto, Panel ciudadano, Asamblea comunitaria, Foro ciudadano, Observatorio ciudadano, Audiencia pública participativa, Feria de servicios, Encuentro diálogo participativo, Encuesta deliberativa, Espacio abierto, World Coffe o Auditorías ciudadanas)</t>
  </si>
  <si>
    <t>18. Aplicar la evaluación participativa de la estrategia de Rendición de Cuentas</t>
  </si>
  <si>
    <t>19. Retroalimentación de resultados de la rendición de cuentas a los grupos de interés</t>
  </si>
  <si>
    <t>Componente 4:  Mecanismos para mejorar la Atención del Ciudadano</t>
  </si>
  <si>
    <t>20. Desarrollar la estrategia de atención al ciudadano</t>
  </si>
  <si>
    <t>21. En el marco de la estrategia cuantificar el servicio ciudadano de la ANCPCCE por grupos de valor</t>
  </si>
  <si>
    <t>22. Fortalecer la visualización de los canales de atención de la entidad en la pagina web de la ANCPCCE</t>
  </si>
  <si>
    <t>23. Fortalecer la visualización de los canales de atención de la entidad en la pagina web de la ANCPCCE</t>
  </si>
  <si>
    <t>24. Promover la accesibilidad de las personas con discapacidad auditiva a los servicios de la entidad.</t>
  </si>
  <si>
    <t>25. En el marco del código de integridad promover iniciativas que involucren a los colaboradores de la ANCPCCE con los principios de la atención y servicio al ciudadano de la entidad descritos en la estrategia de atención al ciudadano.</t>
  </si>
  <si>
    <t>26. Diseñar y apropiar el protocolo de atención y servicio al ciudadano en el marco de la estrategia de atención al ciudadano.</t>
  </si>
  <si>
    <t>27. En el marco de la estrategia cuantificar el servicio ciudadano de la ANCPCCE por grupos de valor</t>
  </si>
  <si>
    <t>Componente 5: Transparencia y Acceso a la Información</t>
  </si>
  <si>
    <t>28. Diseñar piezas de comunicación para transmitir la gestión de la ANCPCCE</t>
  </si>
  <si>
    <t>29. Actualizar la sección Transparencia de la pagina web de acuerdo a los lineamientos de la guía de cumplimiento de Transparencia Activa de la Procuraduría General de la Nación</t>
  </si>
  <si>
    <t>30. En cumplimiento del capitulo III Decreto 1081 de 2015 Diseñar Infografía que oriente al ciudadano en la solicitud y respuesta a solicitudes de información pública y otras directrices</t>
  </si>
  <si>
    <t>31. Diseñar un instructivo para el ciudadano que contenga instrumentos para la solicitud de información en cumplimiento del artículo 25 de la ley 1712 de 2014</t>
  </si>
  <si>
    <t>32. Publicar en formato de hoja de cálculo el registro de activos de información</t>
  </si>
  <si>
    <t>33. Mantener actualizada la información de Datos Abiertos del Estado Colombiano - capacitar a grupos de valor en su uso aplicación .</t>
  </si>
  <si>
    <t>34. Diseñar un instrumento que permita la solicitud del acceso a la información con criterio de inclusión ANCPCCE</t>
  </si>
  <si>
    <t>35. Producir, estandarizar y publicar un informe que cuantifique el numero de solicitudes recibidas, trasladadas, el tiempo de respuesta y la información denegada.</t>
  </si>
  <si>
    <t>Componente 6: Iniciativas adicionales</t>
  </si>
  <si>
    <t>Promover, apropiar y dar a conocer la política de compra y contratación pública</t>
  </si>
  <si>
    <t>36. En virtud del decreto 2106 del 21 de noviembre de 2019, "Por el cual se dictan normas para simplificar, suprimir y reformar trámites, procesos y procedimientos innecesarios existentes en la administración pública se promoverá la guía / manual para estandarizar los requisitos para los contratos de prestación de servicios profesionales en el Estado.</t>
  </si>
  <si>
    <t>37. Promover alianzas con gremios y academia con el fin de promover espacios de conocimiento, teoría o aplicación de la ética en la contratación pública.</t>
  </si>
  <si>
    <t>38. Promover estrategias encaminadas a incrementar la integridad, transparencia en el uso de los recursos físicos, financieros, tecnológicos en el marco del código de integridad</t>
  </si>
  <si>
    <t>39. Guía / Instructivo / Documento generado por la ANCPCCE que incentive a la ciudadanía o grupos de valor a ejercer vigilancia sobre la gestión pública en la contratación pública como medio para la ejecución de los recursos públicos.</t>
  </si>
  <si>
    <t>40. En consideración a la gestión de la entidad en el diseño y la estructuración de los documentos tipo D.T.), el grupo de trabajo creado denominado - Observatorio de contratación - Debe crear un instrumento que permita a cualquier ciudadano conocer el estado de su implementación en el territorio nacional.</t>
  </si>
  <si>
    <t>3.  Capacitar y sensibilizar a los colaboradores de ANCP-CCE sobre la adecuada gestión de riesgos.</t>
  </si>
  <si>
    <t>Instrumento de información de accesibilidad diferencial</t>
  </si>
  <si>
    <t xml:space="preserve">Se evidenció la ejecución de la actividad durante el seguimiento realizado al Plan Anticorrupción y de Atención al Ciudadano, correspondiente al primer cuatrimestre de la vigencia 2020. </t>
  </si>
  <si>
    <t xml:space="preserve">La fecha de terminación de la actividad se encuentra vigente. </t>
  </si>
  <si>
    <t>-</t>
  </si>
  <si>
    <t xml:space="preserve">Según lo manifestado por la Segunda Línea de Defensa, con corte a agosto de la vigencia 2020 la ANCP-CCE se encuentra en construcción del Procedimiento de Gestión de Registro de Proveedores para el posterior cargue de este trámite en el Sistema Único de Información de Trámites SUIT, no obstante, no se evidenció que de acuerdo con el producto de la actividad, el Departamento Administrativo de la Función Pública DAFP hubiese expedido un concepto final acerca del tema; por lo que la actividad mantiene el 67% de ejecución asignado en el seguimiento correspondiente al primer cuatrimeste, en razón a que se han ejecutado dos (2) de los tres (3) productos proyectados </t>
  </si>
  <si>
    <t xml:space="preserve">Capacitación en Sistema de Administración de Riesgos SAR. </t>
  </si>
  <si>
    <t xml:space="preserve">Citación a mesa técnica al Departamento Administrativo de la Función Pública. </t>
  </si>
  <si>
    <t xml:space="preserve">Integración de la información de la ANCP-CCE al Portal Ünico del Estado Colombiano. </t>
  </si>
  <si>
    <t xml:space="preserve">Estrategia de Rendición de Cuentas 2020 publicada en la página we b de la Entidad. </t>
  </si>
  <si>
    <t xml:space="preserve">No se evidenció cumplimiento de la actividad. </t>
  </si>
  <si>
    <t xml:space="preserve">Elaboración infografía, capacitación en Datos Abiertos a los grupos de valor. </t>
  </si>
  <si>
    <t xml:space="preserve">Se evidenció de acuerdo con los soportes verificados, que con corte a junio de 2020, la ANCP-CCE realizó las gestiones tendientes a generar integración con el Portal Único del Estado Colombiano GOV.CO que trageron como resultado la creación de un buscador de contratos en dicho portal, cumpliendo así la Directiva Presidencial No. 002 de 2019. </t>
  </si>
  <si>
    <t xml:space="preserve">Se evidenció la realización de la actividad "Trivia ANCP-CCE"  relacionada al Código de Integridad y al Manual de Atención al Ciudadano. </t>
  </si>
  <si>
    <r>
      <t xml:space="preserve">Se evidenció documento Word denominado </t>
    </r>
    <r>
      <rPr>
        <i/>
        <sz val="11"/>
        <color theme="1" tint="9.9978637043366805E-2"/>
        <rFont val="Arial Nova"/>
        <family val="2"/>
      </rPr>
      <t>"Formato Atención Preferencial"</t>
    </r>
    <r>
      <rPr>
        <sz val="11"/>
        <color theme="1" tint="9.9978637043366805E-2"/>
        <rFont val="Arial Nova"/>
        <family val="2"/>
      </rPr>
      <t xml:space="preserve"> el cual fue elaborado por integrantes del proceso de Atención y Servicio al Ciudadano y permite recopilar información necesaria para atender las solicitudes de aceso a la información de grupos poblacionales a los que debe aplicarse el criterio diferencial de accesibilidad. </t>
    </r>
  </si>
  <si>
    <t xml:space="preserve">Realización trivia Código de Integridad y la Atención y el Servicio al Ciudadano. </t>
  </si>
  <si>
    <t>IDENTIFICACIÓN DEL RIESGO</t>
  </si>
  <si>
    <t>RIESGO INHERENTE</t>
  </si>
  <si>
    <t xml:space="preserve">
DISEÑO DEL CONTROL
</t>
  </si>
  <si>
    <t>VALORACIÓN DE CONTROLES</t>
  </si>
  <si>
    <t>RIESGO RESIDUAL</t>
  </si>
  <si>
    <t>PLAN DE TRATAMIENTO DE RIESGOS</t>
  </si>
  <si>
    <t xml:space="preserve">ANÁLISIS Y ASOCIACIÓN CON ACTIVOS DE INFORMACIÓN (CUANDO APLICA) </t>
  </si>
  <si>
    <t>ANÁLISIS DEL RIESGO</t>
  </si>
  <si>
    <t>EVALUACIÓN DE RIESGOS</t>
  </si>
  <si>
    <t>1. Responsable</t>
  </si>
  <si>
    <t>2. Periodicidad</t>
  </si>
  <si>
    <t>3. Propósito</t>
  </si>
  <si>
    <t>4. Como se realiza el control</t>
  </si>
  <si>
    <t>5. Que pasa con las observaciones y desviaciones</t>
  </si>
  <si>
    <t>6. Evidencia de la ejecución del control</t>
  </si>
  <si>
    <t>1. EVALUACIÓN DEL DISEÑO DEL CONTROL</t>
  </si>
  <si>
    <t xml:space="preserve">2. EVALUACIÓN DE LA EJECUCIÓN DEL CONTROL </t>
  </si>
  <si>
    <t xml:space="preserve">3. SOLIDEZ INDIVIDUAL DE CADA CONTROL </t>
  </si>
  <si>
    <t>SE DEBE ESTABLECER ACCIONES PARA FORTALECER EL CONTROL</t>
  </si>
  <si>
    <t>4. CALIFICACIÓN DE LA SOLIDEZ DEL CONJUNTO DE CONTROLES</t>
  </si>
  <si>
    <t>Desplazamientos de la probabilidad</t>
  </si>
  <si>
    <t xml:space="preserve">Desplazamientos de la
 probabilidad en el Impacto </t>
  </si>
  <si>
    <t>NIVEL DEL RIESGO DESPUES DE CONTROLES</t>
  </si>
  <si>
    <t>ACCIONES ORIENTADAS A FORTALECER EL CONTROL</t>
  </si>
  <si>
    <t>Riesgo Inherente</t>
  </si>
  <si>
    <t>Riesgo Residual</t>
  </si>
  <si>
    <t>PROCESOS</t>
  </si>
  <si>
    <t xml:space="preserve">RIESGO </t>
  </si>
  <si>
    <t>DESCRIPCIÓN DEL RIESGO</t>
  </si>
  <si>
    <t>TIPOLOGÍA</t>
  </si>
  <si>
    <t>ACTIVO
(Seguridad de la Información /Digital)</t>
  </si>
  <si>
    <t>AMENAZA
(Seguridad de la Información /Digital)</t>
  </si>
  <si>
    <t>CAUSAS / VULNERABILIDADES (Seguridad de la Información /Digital)</t>
  </si>
  <si>
    <t>CONSECUENCIAS</t>
  </si>
  <si>
    <t>FRECUENCIA</t>
  </si>
  <si>
    <t>PROBABILIDAD</t>
  </si>
  <si>
    <t>IMPACTO</t>
  </si>
  <si>
    <t>ZONA DE IMPACTO
(RIESGO INHERENTE)</t>
  </si>
  <si>
    <t>TIPO DE CONTROL EXISTENTE</t>
  </si>
  <si>
    <t>NIVEL DE APLICACIÓN</t>
  </si>
  <si>
    <t>DESCRIBA EL CONTROL EXISTENTE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</si>
  <si>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</si>
  <si>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</si>
  <si>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</si>
  <si>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</si>
  <si>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</si>
  <si>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</si>
  <si>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</si>
  <si>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CALIFICACIÓN</t>
  </si>
  <si>
    <t>• FUERTE (96 a 100)
• MODERADO (86 a 95)
• DÉBIL (0 y 85)</t>
  </si>
  <si>
    <t>• FUERTE: 100
• MODERADO: 50
• DÉBIL: 0</t>
  </si>
  <si>
    <t>SÍ / NO</t>
  </si>
  <si>
    <t>Los controles ayudan a disminuir la probabilidad</t>
  </si>
  <si>
    <t>No COLUMNAS EN LA MATRIZ DE RIESGO QUE SE DESPLAZA EN EL EJE DE LA PROBABILIDAD</t>
  </si>
  <si>
    <t xml:space="preserve">Los controles ayudan a disminuir el Impacto </t>
  </si>
  <si>
    <t>ZONA DE IMPACTO
(RIESGO RESIDUAL)</t>
  </si>
  <si>
    <t>OPCIONES DE MANEJO</t>
  </si>
  <si>
    <t>Acción a desarrollar</t>
  </si>
  <si>
    <t>Evidencia</t>
  </si>
  <si>
    <t>responsable</t>
  </si>
  <si>
    <t>Fecha Inicio</t>
  </si>
  <si>
    <t>Fecha Final</t>
  </si>
  <si>
    <t>indicador</t>
  </si>
  <si>
    <t>Proceso</t>
  </si>
  <si>
    <t>Probabilidad</t>
  </si>
  <si>
    <t>Consecuencia</t>
  </si>
  <si>
    <t>Nivel de Riesgo</t>
  </si>
  <si>
    <t>Acuerdos Marco e Instrumentos de Agregación de Demanda</t>
  </si>
  <si>
    <t xml:space="preserve">Direccionamiento de un AMP y/o IAD a favor de un tercero, manipulando, alterando  o divulgando  información privada o confidencial aportada para la estructuración de AMP y/o IAD </t>
  </si>
  <si>
    <t>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t>
  </si>
  <si>
    <t>Riesgo_de_Corrupción</t>
  </si>
  <si>
    <t>Estructurar AM o IAD, con modelos de negocio que favorezcan a proveedores en particular.</t>
  </si>
  <si>
    <t xml:space="preserve">Disminución de  la participación de proveedores beneficiando a un  particular. </t>
  </si>
  <si>
    <t>4. El evento probablemente ocurrirá en la mayoría de las circunstancias
Orientador (Al menos de 1 vez en el último año)</t>
  </si>
  <si>
    <t>4. Mayor</t>
  </si>
  <si>
    <t>PREVENTIVOS</t>
  </si>
  <si>
    <t xml:space="preserve">CCE Instalaciones </t>
  </si>
  <si>
    <t>El Estructurador y Gestor cada vez que realicen la estructuración de un AM o IAD,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En caso que se presenten actos de corrupción, se debe informar a las entidades competentes dando cumplimiento a la Ley.</t>
  </si>
  <si>
    <t xml:space="preserve"> /Estructurador / Gestor</t>
  </si>
  <si>
    <t>Cada vez que se requiera</t>
  </si>
  <si>
    <t>(i) Estructurar Acuerdos Marco con mayor pluralidad de  oferentes, generando precios competitivos y una mayor calidad de bienes y servicios (ii) Generar transparencia en los procesos de estructuración de los AM y IAD</t>
  </si>
  <si>
    <t xml:space="preserve">Durante la estructuración  del AM o IAD, toda  acción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t>
  </si>
  <si>
    <t>En caso que se presenten actos de corrupción, se debe informar a las entidades competentes dando cumplimiento a la Ley.</t>
  </si>
  <si>
    <t xml:space="preserve">(i) Actas de reunión                                                           (ii) PQRS remitidas por ciudadanos. </t>
  </si>
  <si>
    <t>Asignado</t>
  </si>
  <si>
    <t>Adecuado</t>
  </si>
  <si>
    <t>Oportuna</t>
  </si>
  <si>
    <t>Prevenir</t>
  </si>
  <si>
    <t>No confiable</t>
  </si>
  <si>
    <t>Se investigan y resuelven oportunamente</t>
  </si>
  <si>
    <t>Completa</t>
  </si>
  <si>
    <t>DÉBIL</t>
  </si>
  <si>
    <t>MODERADO</t>
  </si>
  <si>
    <t>Directamente</t>
  </si>
  <si>
    <t>No Disminuye</t>
  </si>
  <si>
    <t>3. Posible</t>
  </si>
  <si>
    <t>REDUCIR EL RIESGO</t>
  </si>
  <si>
    <t>1. Desarrollar mesas de trabajo conjuntas  ( Estructurador, Gestor, Proveedores y Entidades Compradoras) en la etapa de formalización de los documentos del proceso, que permita garantizar la transparencia, equidad y efectividad en la estructuración del AMP y/o IAD 
2. Diligenciar correcta y oportunamente el formato de control y aprobación, con el fin de dejar trazabilidad de la aprobación a cada uno de los pasos que compone la estructuración de un AMP y/o IAD</t>
  </si>
  <si>
    <t>Actas de todas las reuniones y/o mesas de trabajo
Actas de control y aprobación debidamente diligenciadas y aprobadas</t>
  </si>
  <si>
    <t>Estructurador                              Gestor                                        Subdirector de Negocios</t>
  </si>
  <si>
    <t>Total de actas realizadas/ Total de Acuerdos Marco estructurados
# Actas control y aprobación / nuevos acuerdo + segundas generaciones</t>
  </si>
  <si>
    <t xml:space="preserve">Normativa de la Contratación en la Administración Pública </t>
  </si>
  <si>
    <t>Expedición de circulares, documentos tipo, y preparación de proyectos de ley y proyectos de decreto en favor de un tercero que busca tener respaldo de la entidad en un proceso de contratación o ante organismos de control amparándose en la función de ANCPCCE como ente rector del Sistema de Compra Pública.</t>
  </si>
  <si>
    <t xml:space="preserve">
Uso del poder para favorecer a un tercero,  puede afectar la imagen de la entidad y reclamos de quienes se consideren afectados, los cuales pueden darse a través de investigaciones y demandas.</t>
  </si>
  <si>
    <t>1. Dadivas
2. Presiones internas o externas</t>
  </si>
  <si>
    <t>1. Pérdida de la imagen institucional.
2. Pérdida de confianza en lo público.
3. Investigaciones fiscales y disciplinarias.</t>
  </si>
  <si>
    <t>3. El evento podría ocurrir en algún momento
Orientador (Al menos de 1 vez en los últimos 2 años)</t>
  </si>
  <si>
    <t>5. Catastrófico</t>
  </si>
  <si>
    <t>El subdirector de Gestión Contractual cada que se expiden las circulares, documentos tipo, y preparación de proyectos de ley y proyectos de decreto verifica la proyección de los mismos realizando ajustes de fondo y de forma, en caso de observaciones y desviaciones el responsable realiza los ajustes pertinentes dejando como evidencia el documento físico y/o electrónico con los ajustes a realizar.</t>
  </si>
  <si>
    <t>Subdirector de Gestión Contractual</t>
  </si>
  <si>
    <t xml:space="preserve">Cada que se expide </t>
  </si>
  <si>
    <t>Verificar la proyección de las circulares, documentos tipo, y preparación de proyectos de ley y proyectos de decreto</t>
  </si>
  <si>
    <t xml:space="preserve">Realizar ajustes de fondo y de forma </t>
  </si>
  <si>
    <t xml:space="preserve">El responsable realiza ajustes solicitados </t>
  </si>
  <si>
    <t xml:space="preserve">
Documento físico y/o electrónico con los ajustes a realizar.</t>
  </si>
  <si>
    <t>Confiable</t>
  </si>
  <si>
    <t>FUERTE</t>
  </si>
  <si>
    <t>1. Rara vez</t>
  </si>
  <si>
    <t>Fortalecer la participación de los interesados en la generación  de observaciones y/o comentarios respecto al instrumento.</t>
  </si>
  <si>
    <t>Matriz de Comentarios del público</t>
  </si>
  <si>
    <t>Analistas o Contratistas de la Subdirección</t>
  </si>
  <si>
    <t>Expedición de certificados de realización y aprobación de los cursos virtuales ofrecidos por ANCPCCE, sin respaldo en beneficio de terceros</t>
  </si>
  <si>
    <t>Ponerse en contacto para solicitar abusivamente un certificado de un curso virtual que no se realizó o que no se aprobó, que beneficie a un tercero a cambio de dádivas.</t>
  </si>
  <si>
    <t>1. Pérdida de la imagen institucional.
2. Pérdida de confianza en lo público.
3. Investigaciones disciplinarias.</t>
  </si>
  <si>
    <t>3. Moderado</t>
  </si>
  <si>
    <t>El técnico asistencial cada que se requiera revisa la finalización de las unidades y el cuestionario verificando en las bases de datos por documento y número de identificación de los registrados en las cohortes, en caso de observaciones y desviaciones consultar en las bases de datos por correo electrónico de los registrados en las cohortes, dejando como evidencia las bases de datos descargadas a través de la plataforma de cursos virtuales.</t>
  </si>
  <si>
    <t>Técnico asistencial</t>
  </si>
  <si>
    <t>Cada que se requiera</t>
  </si>
  <si>
    <t>Revisar la finalización de las unidades y el cuestionario</t>
  </si>
  <si>
    <t xml:space="preserve">Verificar en las bases de datos por documento y número de identificación de los registrados en las cohortes  </t>
  </si>
  <si>
    <t>Consulta en las bases de datos por correo electrónico de los registrados en las cohortes</t>
  </si>
  <si>
    <t xml:space="preserve">Bases de datos descargadas a través de la plataforma de cursos virtuales </t>
  </si>
  <si>
    <t>Disponer mecanismos de verificación de certificados a través de un línea de atención directa - e-mail publicado en la web sección inscripción de cursos virtuales</t>
  </si>
  <si>
    <t>Texto en la Web y e-mail</t>
  </si>
  <si>
    <t>Técnico Asistencial</t>
  </si>
  <si>
    <t xml:space="preserve">Gestión Documental </t>
  </si>
  <si>
    <t>Manipular, adulterar, modificar o entregar información clasificada custodiada en el archivo para  beneficio propio o de terceros.</t>
  </si>
  <si>
    <t>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t>
  </si>
  <si>
    <t>1. Falta de control de los documentos o repositorios de información electrónica.
2. Falta de ética profesional.
3. Dadivas
4. Favores personales, políticos o de cualquier índole</t>
  </si>
  <si>
    <t>Sanciones administrativas y disciplinarias.
Reprocesos en la organización de la información.
Imposibilidad de recuperar información</t>
  </si>
  <si>
    <t>El Técnico Asistencial y/o el contratista archivista cada vez que se requiera, diligencian las planillas Control al acceso o consulta de la información</t>
  </si>
  <si>
    <t>Técnico Asistencial
Contratista Archivista</t>
  </si>
  <si>
    <t xml:space="preserve">
Conocer quien tiene o ha tenido acceso a la información de los expedientes. Trazabilidad de consultas </t>
  </si>
  <si>
    <t>Cada vez que un colaborador de la agencia que cuente con permisos de acceso a la información, se suministra el documento y se registra en la planilla el acceso a consultas de información</t>
  </si>
  <si>
    <t>Se realiza la verificación de la información que se entrega o recibe de la manera que cumplan con los requerimientos de calidad</t>
  </si>
  <si>
    <t>Planilla de control de Préstamos</t>
  </si>
  <si>
    <t xml:space="preserve">Registrar los prestamos o consultas de la información </t>
  </si>
  <si>
    <t>Planillas de control de prestamos diligenciadas</t>
  </si>
  <si>
    <t>Secretaria General</t>
  </si>
  <si>
    <t>Documentos prestados/documentos registrados en préstamo</t>
  </si>
  <si>
    <t>El Técnico Asistencial y/o el contratista archivista cada vez que se requiera, concede los permisos a cada uno de los colaboradores de la entidad, de acuerdo a lo estipulado en la tabla de control de accesos</t>
  </si>
  <si>
    <t>Mantener los niveles de protección, acceso, uso, divulgación, difusión y seguridad de la información, de conformidad con la ley y los parámetros establecidos en la entidad y bajo los procesos a los que
pertenezca la información</t>
  </si>
  <si>
    <t>Con la construcción del Cuadro de Control de accesos de acuerdo a los diferentes niveles y características de la información.</t>
  </si>
  <si>
    <t>Se actualiza el cuadro de control de accesos conforme a las necesidades de la Agencia, de las dependencias y de los grupos de valor</t>
  </si>
  <si>
    <t>Tabla de control de accesos</t>
  </si>
  <si>
    <t>El Técnico Asistencial y/o el contratista archivista cada vez que se realiza la entrega de expedientes verifica las listas de chequeo de contenido de expedientes y dan el visto bueno.</t>
  </si>
  <si>
    <t xml:space="preserve">
Contar con el control de los documentos que componen el expediente de acuerdo a su tipología.</t>
  </si>
  <si>
    <t xml:space="preserve">Con la verificación de que los documentos que componen el expediente sean los establecidos en al hoja de control de acuerdo al tipo de expediente. </t>
  </si>
  <si>
    <t>Se hacen las observaciones de los documentos que no existan al productor de la información.</t>
  </si>
  <si>
    <t>Hoja de control documental</t>
  </si>
  <si>
    <t xml:space="preserve">Gestión Administrativa </t>
  </si>
  <si>
    <t xml:space="preserve">Direccionar el mercado de adquisición de bienes y servicios de la agencia para favorecer a terceros </t>
  </si>
  <si>
    <t xml:space="preserve">Los estudios y documentos previos y pliegos de condiciones de los procesos contractuales deben ser objetivos y abiertos a todas las oportunidades que el mercado ofrece para la adquisición de los bienes y servicios, si estos documentos son estructurados con características muy específicas que sólo una parte del mercado cumpla o que un sólo proveedor cumpla se direcciona el mercado perdiendo la libre competencia y dinámica del mercado y perjudicando a la Entidad con precios impuestos por un sector específico. </t>
  </si>
  <si>
    <t>Solicitud de características específicas que puedan cumplir sólo una parte sectorizada del mercado
Dadivas</t>
  </si>
  <si>
    <t>Tener un solo proveedor y/o un grupo poblacional pequeño de proveedores que impide tener un precio justo y una libre competencia
Afectación de la imagen y  reputación
Implicaciones de transparencia
Sanciones Disciplinarias</t>
  </si>
  <si>
    <t>1. El evento puede ocurrir solo en circunstancias excepcionales.
Orientador (No se ha presentado en los últimos 5 años)</t>
  </si>
  <si>
    <t>Los estudios y documentos previos son realizados y verificados por varias personas como son: el líder del proceso, la líder del área administrativa, abogados de la Secretaría General y por la Secretaria General</t>
  </si>
  <si>
    <t xml:space="preserve">
Líder del área administrativa
Abogados de la Secretaría General  
Secretaria General</t>
  </si>
  <si>
    <t>Revisar que las características y condiciones de los estudios y documentos previos y los pliegos de condiciones de los procesos de contratación se ajusten con la diversidad del mercado, permitiendo la libre competencia</t>
  </si>
  <si>
    <t>El líder de proceso o el líder administrativo realiza los documentos y estudios previos, estos documentos son revisados por los abogados de la secretaría general, cuando los abogados dan el visto bueno pasa a revisión de la Secretaria General</t>
  </si>
  <si>
    <t>Se realizan los ajustes a los documentos conforme a los conceptos jurídicos</t>
  </si>
  <si>
    <t xml:space="preserve">Estudios previos revisados y aprobados </t>
  </si>
  <si>
    <t xml:space="preserve">Los estudios y documentos previos publicados en el Sistema Electrónico de Información Financiera SECOP II  y se determina un plazo para que los proponentes e interesados en el proceso de contratación realicen las observaciones que crean pertinentes, lo que genera transparencia. </t>
  </si>
  <si>
    <t xml:space="preserve">
Líder del área administrativa
Abogados de la Secretaría General  
Secretaria General
Analista T2 - 06 (Área contractual de la Secretaría General)</t>
  </si>
  <si>
    <t xml:space="preserve">Crear transparencia en los procesos de contratación generando la oportunidad a todos los interesados en el proceso de presentar sus observaciones al mismo, las cuáles son evaluadas y se tramitan para saber si son procedentes o no </t>
  </si>
  <si>
    <t xml:space="preserve">En los procesos de contratación existen un plazo determinado para que todos los interesados manifiesten las observaciones a los documentos y estudios previos y a los pliegos de condiciones. Cuando se tienen las observaciones son atendidas por el líder administrativo o por los abogados del área, dependiendo del tipo de observación y todas antes de ser publicadas son revisadas por la Secretaria General. </t>
  </si>
  <si>
    <t>Se responden las observaciones presentadas por los proponentes</t>
  </si>
  <si>
    <t>Documento con respuestas a las observaciones en SECOP II</t>
  </si>
  <si>
    <t>Manipular, alterar los informes de supervisión para favorecer los pagos en beneficio de terceros</t>
  </si>
  <si>
    <t>Los informes de supervisión constituyen el soporte fundamental para la ejecución de los pagos por los servicios prestados, es así, como factores asociados con favores  de cualquier índole, dadivas o motivaciones personales, pueden generar alteraciones en los informes y beneficiar los pagos de terceros sin el cumplimiento adecuado de la prestación del servicio.</t>
  </si>
  <si>
    <t>Favores de cualquier índole
Dadivas
Motivaciones Personales</t>
  </si>
  <si>
    <t>Sanciones disciplinarias
Detrimento Patrimonial
Afectación de la imagen y  reputación</t>
  </si>
  <si>
    <t xml:space="preserve">Mensualmente el líder del área administrativa debe elaborar los informes de supervisión de los contratos que le han sido designados para el suministro de bienes y servicios, con la finalidad de informar al área financiera si el proveedor ha cumplido a cabalidad con las obligaciones contractuales pactadas  y de esta manera autorizar el pago. Este informe de supervisión se pasa al área financiera para revisión quien a su vez pasa a la Secretaria General para que realice la aprobación del pago. </t>
  </si>
  <si>
    <t>Líder Administrativo
Secretaria General
Líder Área Financiera</t>
  </si>
  <si>
    <t>Mensual</t>
  </si>
  <si>
    <t>Informar al área financiera si el proveedor cumplió con todas las obligaciones contractuales pactadas con el fin de autorizar el pago. Adicionalmente dar a conocer las modificaciones del contrato</t>
  </si>
  <si>
    <t>El líder administrativo verifica la información y documentos del proveedor, realiza el informe de supervisión y lo reporta al área financiera, para que posteriormente la Secretaría General como ordenadora de gasto apruebe los pagos</t>
  </si>
  <si>
    <t>Si existen inconsistencias en la información del proveedor y el informe de supervisión se ajusta  con base en las observaciones de la secretaria General y no se aprueba el pago hasta que se encuentre conforme</t>
  </si>
  <si>
    <t>Informe de supervisión contratos SECOP y TVEC
Aceptar o rechazar los pagos en el SECOP II</t>
  </si>
  <si>
    <t xml:space="preserve">Gestión de Talento Humano </t>
  </si>
  <si>
    <t>Adulterar, manipular, desviar u omitir información para vincular y/o mantener  funcionarios.</t>
  </si>
  <si>
    <t xml:space="preserve">La vinculación y/o permanencia de funcionarios se puede ver alterada en su integridad por factores como intereses particulares, dadivas recibidas o pagos de favores de cualquier índole, dado que dichas  motivaciones y presiones influyen en actos inapropiados que van en contra de los principios y valores éticos de la agencia, vulnerando el debido proceder para favorecer a terceros </t>
  </si>
  <si>
    <t>Intereses particulares de un funcionario
Dadivas para el desarrollo del proceso
Favores políticos y/o personales</t>
  </si>
  <si>
    <t>Generar intervención de los órganos de control
Procesos sancionatorio, penales y disciplinarios
Pérdida de confianza de la Entidad, afectando su reputación</t>
  </si>
  <si>
    <t>El Secretario General , contratista Líder de Talento Humano y Analista T2 grado 06 de Talento Humano cada vez que se selecciona un candidato diligencian el formato de requisitos, en caso de observaciones se realizan los ajustes previo a la contratación en caso de ser favorable</t>
  </si>
  <si>
    <t xml:space="preserve">Secretario General 
Contratista Líder de Talento Humano 
Contratista Líder de SG-SST
Técnico Asistencial </t>
  </si>
  <si>
    <t>Evita la vinculación y/o permanencia de funcionarios por factores que favorezcan intereses particulares</t>
  </si>
  <si>
    <t>Diligenciando el formato "control de requisitos" firmado por el contratista líder de Talento Humano y Secretario General para garantizar que el candidato cumpla con los requisitos mínimos para el cargo.</t>
  </si>
  <si>
    <t>Validar requisitos  de otros candidatos al proceso de selección antes de realizar nombramientos.</t>
  </si>
  <si>
    <t>Formato "control de requisitos"</t>
  </si>
  <si>
    <t>Campañas de sensibilización del Código de integridad conforme al cronograma del PIC y Programa de Bienestar</t>
  </si>
  <si>
    <t>Comunicados Internos
Listas de Asistencia a Capacitaciones Internas</t>
  </si>
  <si>
    <t>Secretaria General
Contratista Líder de Talento Humano</t>
  </si>
  <si>
    <t xml:space="preserve">% Cumplimiento cronogramas de trabajo que se reporta en la Hoja de Vida de indicadores de TH </t>
  </si>
  <si>
    <t>El Secretario General y contratista Líder de Talento Humano anualmente diseñarán un Plan Institucional de capacitación para la agencia y realizarán seguimiento a la definición y evaluación desempeño laboral para cada funcionario,  con el fin de  mejorar el desempeño de los colaboradores a través de acciones orientadas a desarrollar las competencias. En caso de una desviación deberán realizar un plan de mejoramiento en los indicadores de capacitación y establecer un plan de mejoramiento individual cuando el funcionario obtenga una calificación en la evaluación de desempeño al finalizar el periodo igual o inferior al setenta y cinco por ciento (75%).</t>
  </si>
  <si>
    <t xml:space="preserve">Secretario General 
Contratista Líder de Talento Humano 
</t>
  </si>
  <si>
    <t>Anualmente</t>
  </si>
  <si>
    <t>Permanencia de funcionarios con las competencias necesarios para el cargo.</t>
  </si>
  <si>
    <t>Diseñar un Plan Institucional de capacitación para la agencia y definir correctamente una evaluación de desempeño laboral para cada funcionario,  que permita mejorar el desempeño de los colaboradores a través de acciones orientadas a desarrollar y afianzar las competencias requeridas para  cada uno de los funcionarios de la agencia.</t>
  </si>
  <si>
    <t>Realizar un plan de mejoramiento en los indicadores de capacitación y establecer un plan de mejoramiento cuando el funcionario obtenga una calificación en la
evaluación de desempeño al finalizar el periodo igual o inferior al setenta y cinco por ciento (75%).</t>
  </si>
  <si>
    <t xml:space="preserve">Ficha Técnica de indicadores de Talento Humano
Evaluación de desempeño laboral de cada funcionario para cada una de las vigencias
Plan Institucional de Capacitación </t>
  </si>
  <si>
    <t>Divulgar información confidencial de historias laborales o de información del personal en cualquiera de las etapas del ciclo de vida del funcionario</t>
  </si>
  <si>
    <t>Factores como intereses particulares, dadivas, motivaciones personales e incluso fallas en los sistemas, pueden generar vulnerabilidad a este tipo de documentos que están protegidos y permitir su divulgación, en tal caso,  puede repercutir en sanciones administrativas, penales y pecuniarias contra la agencia y sus funcionarios.</t>
  </si>
  <si>
    <t>Intereses particulares de un funcionario
Dadivas para el desarrollo del proceso
Error tecnológico en los protocolo es de seguridad en la gestión documental
Motivaciones personales</t>
  </si>
  <si>
    <t>Afectar la confidencialidad y reserva de datos de un funcionario
Generar pérdida de confianza de la Entidad, afectando su reputación
Procesos penales y disciplinarios</t>
  </si>
  <si>
    <t>El Secretario General , contratista Líder de Talento Humano y Técnico Asistencial de Talento Humano conforme a las políticas de control de acceso y tratamiento de la información, clasifican la información generada y custodiada en el proceso de TH y aplican las directrices y condiciones establecidas</t>
  </si>
  <si>
    <t>Controlar la información confidencial de historias laborales o de información del personal en cualquiera de las etapas del ciclo de vida del funcionario</t>
  </si>
  <si>
    <t>Conforme a lo definido en las TRD,  en los activos de información y las políticas de control de acceso, la información de la agencia debe ser controlada y tratada de acuerdo a su clasificación.</t>
  </si>
  <si>
    <t>Políticas de control de acceso y tratamiento de información</t>
  </si>
  <si>
    <t>Aplicar novedades de nómina injustificadas o inexistentes para para el favorecimiento propio o de un tercero</t>
  </si>
  <si>
    <t>Los gastos de personal que se perfeccionan a través de la liquidación de nómina y que por diferentes fatores y motivaciones personales, se puede intervenida, alterada y/o modificada en sus rubros para favorecer con mayores valores a un funcionario en particular, tiene efectos en el uso de los recursos y en detrimento patrimonial dentro de los procesos de la agencia, situación que genera todo tipo de sanciones dentro del marco  normativo</t>
  </si>
  <si>
    <t>Dadivas para el desarrollo del proceso
Relaciones sentimentales
Colusión de funcionarios</t>
  </si>
  <si>
    <t>Generar pérdida de recursos económicos
Afectar al grupo de funcionarios del proceso
Generar intervención de los órganos de control
Procesos sancionatorio, penales y disciplinarios</t>
  </si>
  <si>
    <t>El Secretario General , contratista Líder de Talento Humano y Analista de Talento Humano, cada vez que se revisen las novedades de nómina, deberán verificar que cada novedad cuente con un documento que lo justifique, la revisión de novedades debe estar firmada por los responsables de acuerdo al procedimiento de nomina, para garantizar que la liquidación de nómina  cuente con sus debidos soportes.  en los días establecidos en el "cronograma anual de operaciones de nómina" para cada vigencia.  En caso de una desviación se deben realizar los ajustes y trámites necesarios para generar el pago correcto de la nómina.</t>
  </si>
  <si>
    <t>Secretario General 
Contratista Líder de Talento Humano 
Analista T2 grado 06</t>
  </si>
  <si>
    <t>Realizar los ajustes y trámites necesarios para generar el pago correcto de la nómina.</t>
  </si>
  <si>
    <t>Reporte resumen de nomina 
Actos administrativos firmados para el pago de viáticos.</t>
  </si>
  <si>
    <t xml:space="preserve">Gestión Financiera </t>
  </si>
  <si>
    <t xml:space="preserve">Alterar o registrar hechos económicos inexistentes con el propósito de desviar los recursos financieros dispuestos para la Agencia en beneficio propio o de terceros. </t>
  </si>
  <si>
    <t>La omisión, la vulneración de controles, las motivaciones personales, favores de cualquier índole y/o dadivas pueden originar un desvío injustificado de recursos públicos en las actividades de tesorería, con afectaciones legales para los funcionarios y para la entidad</t>
  </si>
  <si>
    <t>1. Omitir por parte del ordenador del gasto las líneas de inversión y/o de funcionamiento.
2. No ejercer el control sobre los registros de autorización de gastos
3. Motivaciones personales o favores de cualquier índole
4. Dadivas</t>
  </si>
  <si>
    <t>Procesos Disciplinarios, Fiscales y Penales
Que toda la cadena presupuestal se ve afectada hasta el momento del pago
Detrimento patrimonial</t>
  </si>
  <si>
    <t>Manual de funciones y roles de los funcionarios</t>
  </si>
  <si>
    <t>SI</t>
  </si>
  <si>
    <t>Cada vez</t>
  </si>
  <si>
    <t>Generar los controles roles y funciones mediante la especialidad para las actividades a realizar en la financiera</t>
  </si>
  <si>
    <t>Con la modificación de manuales de funciones y ajuste del Proceso y los procedimientos.</t>
  </si>
  <si>
    <t>Se debe ajustar conforme a la necesidad y formalizar actualización</t>
  </si>
  <si>
    <t>Manual de Funciones</t>
  </si>
  <si>
    <t>Con la plataforma se perfila los usuario y accesos a las funcionalidad relacionados con el ciclo financiero de acuerdo a las regulaciones vigentes del Ministerio de Hacienda y Crédito Publico.</t>
  </si>
  <si>
    <t>Se deberá ajustar los formatos del formulario para envío,</t>
  </si>
  <si>
    <t>Formato de usuarios/Habilitación de accesos y perfiles</t>
  </si>
  <si>
    <t>Solicitud de certificado de disponibilidad enviada por el ordenador del gasto.</t>
  </si>
  <si>
    <t>los gastos que se van a generar estén autorizados por el ordenador del gasto,</t>
  </si>
  <si>
    <t>Formato de solicitud de CDP diligenciado y firmado.</t>
  </si>
  <si>
    <t>Se devuelve el formato para que se realicen los ajustes pertinentes.</t>
  </si>
  <si>
    <t>Certificado de Disponibilidad Presupuestal - CDP</t>
  </si>
  <si>
    <t xml:space="preserve">Gestión Jurídica </t>
  </si>
  <si>
    <t>Ocultar, manipular y/o alterar pruebas de los expedientes asociados con situaciones jurídicas de actuaciones de la Agencia para favorecer a un tercero</t>
  </si>
  <si>
    <t>Situaciones como intereses particulares, dadivas, motivaciones personales e incluso alguna modalidad de extorsión, pueden generar vulnerabilidad en las actuaciones jurídicas de la Agencia, permitiendo en su documentación el ocultamiento total o parcial, la manipulación y/o la alteración, con el propósito de favorecer a terceros en detrimento de los intereses de la Agencia</t>
  </si>
  <si>
    <t>Interese particulares
Dadivas
Favores personales de cualquier índole
Extorsión</t>
  </si>
  <si>
    <t>* Pérdida de procesos jurídicos
*  Detrimento patrimonial
* Reprocesos
* Sanciones legales</t>
  </si>
  <si>
    <t>Buzón notificaciones judiciales / control de correspondencia</t>
  </si>
  <si>
    <t>Contratista Secretaría General</t>
  </si>
  <si>
    <t xml:space="preserve">Recibir información relacionada con los procesos jurídicos activos </t>
  </si>
  <si>
    <t>En el buzón notificaciones judiciales se verifican los correos electrónicos entrantes y se remiten al destinatario correspondiente encargado de la Defensa Jurídica de la Agencia ( Apoderado Judicial)</t>
  </si>
  <si>
    <t>En caso de observaciones el encargado de la Defensoría Jurídica ( Apoderado Judicial) realiza el tramite que corresponda con la entidad remitente</t>
  </si>
  <si>
    <t>Indirectamente</t>
  </si>
  <si>
    <t>Informes de estado de los procesos judiciales incluyendo términos</t>
  </si>
  <si>
    <t>Apoderado Jurídica</t>
  </si>
  <si>
    <t>Semanal</t>
  </si>
  <si>
    <t>Informar el estado de los procesos jurídicos activos en los cuales esta involucrada la Agencia</t>
  </si>
  <si>
    <t>Con base en el estado de los procesos jurídicos activos se presenta un informe a la Secretaría General</t>
  </si>
  <si>
    <t>Se realizan los ajustes con base en las observaciones</t>
  </si>
  <si>
    <t>Omisión en el cumplimiento de los términos en actuaciones jurídicas para favorecer a terceros en contra de los intereses de Agencia</t>
  </si>
  <si>
    <t>Situaciones como intereses particulares, dadivas, motivaciones personales e incluso alguna modalidad de extorsión, pueden generar que en las actuaciones jurídicas de la Agencia se incumplan los términos por lo cual el proceso jurídico puede derivar en contra de los intereses de la Agencia favoreciendo a terceros</t>
  </si>
  <si>
    <t>Registro de procesos Judiciales en eKOGUI</t>
  </si>
  <si>
    <t>Control y actualización la litigiosidad de la entidad para la toma de decisiones</t>
  </si>
  <si>
    <t>(i) una vez notificada la actuación judicial o ejecutado un acto de representación, el apoderado realiza el registro y actualización de la información en la plataforma</t>
  </si>
  <si>
    <t>Se realizan los registros de modificación</t>
  </si>
  <si>
    <t>Atención y Servicio al Ciudadano</t>
  </si>
  <si>
    <t>Manipular, adulterar, modificar, ocultar y/o divulgar información de las PQRS para  beneficio propio o de terceros</t>
  </si>
  <si>
    <t>Situaciones como falta de control de los documentos asociados a las PQRS e  intereses particulares, dadivas y/o favores personales, pueden generar vulnerabilidad en el debido procesos de las PQRS, permitiendo su ocultamiento, manipulación, alteración y/o modificación para beneficio propio o de un tercero.</t>
  </si>
  <si>
    <t>1. Falta de control de los documentos o repositorios de información asociada con las PQRS
2. Falta de ética profesional.
3. Dadivas
4. Favores personales, políticos o de cualquier índole</t>
  </si>
  <si>
    <t>1. Sanciones administrativas y disciplinarias.
2. Reprocesos 
3. Demandas</t>
  </si>
  <si>
    <t>Matriz de Control de control de PQRS</t>
  </si>
  <si>
    <t>Prevenir el incumplimiento a los requerimiento de las entidades y  ciudadanos en general.</t>
  </si>
  <si>
    <t>El Gestor documental de cada dependencia, realiza el diligenciamiento de la matriz para llevar el control de las PQRSD</t>
  </si>
  <si>
    <t>Se verifican las PQRSD asignadas y reasignar a quien corresponda.</t>
  </si>
  <si>
    <t>Radicado de entrada y salida en el aplicativo de PQRS</t>
  </si>
  <si>
    <t>Recepcionista</t>
  </si>
  <si>
    <t>Diario</t>
  </si>
  <si>
    <t>Aplicar los términos de ley a las PQRSD.</t>
  </si>
  <si>
    <t xml:space="preserve">El / la recepcionista clasifica y registra las PQRSD en el aplicativo para que este les asigne los términos de acuerdo con la clasificación. </t>
  </si>
  <si>
    <t>Se verifica la clasificación de las PQRSD asignadas y de acuerdo con la evolución del gestor documental de cada dependencia se reclasifica por un y se asigna a quien corresponda.</t>
  </si>
  <si>
    <t>Registro de PQRS por WEB, Física y/o e-mail</t>
  </si>
  <si>
    <t xml:space="preserve">El recepcionista clasifica y registra las PQRSD en el aplicativo para que este les asigne los términos de acuerdo con la clasificación. </t>
  </si>
  <si>
    <t>Gestión de Contratación</t>
  </si>
  <si>
    <t xml:space="preserve">Estudios previos aprobados los cuales estén direccionados  para beneficiar a un proveedor o un contratista en particular </t>
  </si>
  <si>
    <t xml:space="preserve">El responsable de la elaboración de los documentos precontractuales de la entidad, direcciona el proceso desde la justificación  y la necesidad de la entidad hasta los requisitos habilitantes y factores de escogencia favoreciendo a un contratista en particular  </t>
  </si>
  <si>
    <t xml:space="preserve">Falta de control en la elaboración de los documentos de los procesos precontractuales 
Conflicto de intereses de los funcionarios y contratistas que participan en la elaboración de los documentos </t>
  </si>
  <si>
    <t>Responsabilidad civil  disciplinaria, fiscal y penal</t>
  </si>
  <si>
    <t xml:space="preserve">Revisión por parte del equipo jurídico y técnico de la subdirección solicitante  y  revisión adicional por el ordenador del gasto. </t>
  </si>
  <si>
    <t>Secretaria General y Subdirectores</t>
  </si>
  <si>
    <t xml:space="preserve">Cada vez que se requiera </t>
  </si>
  <si>
    <t xml:space="preserve">Evitar que los documentos lleguen a ser publicado sin las revisiones y filtros correspondientes. </t>
  </si>
  <si>
    <t xml:space="preserve">Cada persona que interviene en la elaboración, revisión, aprobación y suscripción deben revisar y visar los documentos con un  visto bueno  </t>
  </si>
  <si>
    <t xml:space="preserve">Devolución para que se hagan los ajustes correspondientes </t>
  </si>
  <si>
    <t xml:space="preserve">Oficio solicitando los ajustes </t>
  </si>
  <si>
    <t>Formulación de necesidades  y requerimientos presupuestales en el PAA elaborados para beneficiar a terceros</t>
  </si>
  <si>
    <t xml:space="preserve">El responsable de la elaboración del plan anual genera necesidades de bienes y servicios distintas a las que la entidad en realidad requiere para la respectiva vigencia. </t>
  </si>
  <si>
    <t xml:space="preserve">Falta de planeación y falta de control en el seguimiento de las necesidades de la entidad .  </t>
  </si>
  <si>
    <t>Responsabilidad disciplinaria, fiscal y penal</t>
  </si>
  <si>
    <t xml:space="preserve">Revisar y aprobar el PAA y sus modificaciones  por parte  del equipo interdisciplinario del ordenador del gasto. </t>
  </si>
  <si>
    <t xml:space="preserve">Secretaria General y Subdirectores </t>
  </si>
  <si>
    <t xml:space="preserve">Evitar que se incluyen en el PAA necesidades encaminadas a favorecer a terceros. </t>
  </si>
  <si>
    <t xml:space="preserve">Revisión de documentación precontractual  y realizar reuniones (comité directivo) que apruebe dicho plan.     </t>
  </si>
  <si>
    <t xml:space="preserve">Modificación del PAA </t>
  </si>
  <si>
    <t xml:space="preserve">Actas de las reuniones del comité o devolución de documentos por parte del ordenador del gasto o su equipo. </t>
  </si>
  <si>
    <t>Elaboración de contratos en los cuales se incluyan o se omitan conflictos de interés, inhabilidades, incompatibilidades y/o requisitos legales que beneficien a terceros sobre los intereses de la Agencia.</t>
  </si>
  <si>
    <t xml:space="preserve">El responsable de la elaboración de los documentos contractuales  de la entidad incluye condiciones favorables al contratista en los elementos esenciales del contrato, sin cumplir con los requisitos legales  y en detrimento de la entidad .  </t>
  </si>
  <si>
    <t xml:space="preserve">Falta de control en la elaboración de los documentos de los procesos. Precontractuales
Conflicto de intereses de los funcionarios y contratistas que participan en la elaboración de los documentos </t>
  </si>
  <si>
    <t xml:space="preserve">Elaboración previa de  minutas y formatos para distintos tipos de contrato  que cuenten con clausulas prestablecidas y  revisión de la minuta del contrato antes de la suscripción.  </t>
  </si>
  <si>
    <t xml:space="preserve">Secretaria General </t>
  </si>
  <si>
    <t xml:space="preserve">Evitar la inclusión o exclusión de clausulas en las minutas de los contratos que  beneficien a terceros. </t>
  </si>
  <si>
    <t xml:space="preserve">elaborando minutas y formatos </t>
  </si>
  <si>
    <t xml:space="preserve">devolución para que se hagan los ajustes correspondientes  </t>
  </si>
  <si>
    <t xml:space="preserve">Minutas y formatos conforme a procedimientos establecidos </t>
  </si>
  <si>
    <t>Dadivas
Exceso de poder
Intereses particulares o favores personales
Cualquier tipo de extorsión o chantaje</t>
  </si>
  <si>
    <t>Arquitectura empresarial alineada a las necesidades de la Agencia</t>
  </si>
  <si>
    <t>Subdirector de IDT</t>
  </si>
  <si>
    <t xml:space="preserve">Alinear e integrar las Tecnologías de la información con las Estrategias y el Negocio. Ayuda a la organización a gestionar procesos de negocio que promuevan la implementación de estrategias de negocio. Permite integrar aplicaciones, datos y negocios. </t>
  </si>
  <si>
    <t>Se analizan los componentes de la AE</t>
  </si>
  <si>
    <t>Se ajustan a las condiciones reales del negocio</t>
  </si>
  <si>
    <t>Diagnóstico de Arquitectura Empresarial</t>
  </si>
  <si>
    <t>Realización de mesas de trabajo para la actualización del PETI o los planes de acción de acuerdo la nueva línea institucional</t>
  </si>
  <si>
    <t>Subdirector IDT y Líderes IDT</t>
  </si>
  <si>
    <t>Trimestral</t>
  </si>
  <si>
    <t>PETI actualizado</t>
  </si>
  <si>
    <t>PETI publicado</t>
  </si>
  <si>
    <t>Estudios técnicos fundamentados en las necesidades estratégicas</t>
  </si>
  <si>
    <t xml:space="preserve">Alinear los estudios técnicos a la necesidad estratégica real bajo criterios y alcance previamente definidos </t>
  </si>
  <si>
    <t>Determinando la necesidad estratégica</t>
  </si>
  <si>
    <t>Se verifican las necesidades</t>
  </si>
  <si>
    <t>Estudios de mercado de proveedores de servicios de IT</t>
  </si>
  <si>
    <t>Líderes de IT</t>
  </si>
  <si>
    <t>Realizando investigación y solicitando información</t>
  </si>
  <si>
    <t>Se ajustan las necesidades</t>
  </si>
  <si>
    <t>Estudio de mercado de proveedores de IT</t>
  </si>
  <si>
    <t>Gestión de proyectos de IT</t>
  </si>
  <si>
    <t>Subdirector de IDT
Gerente de proyecto Líder PMO</t>
  </si>
  <si>
    <t>Aplicando la metodología definida en IDT</t>
  </si>
  <si>
    <t>Se ajustan a las necesidades</t>
  </si>
  <si>
    <t>Documentación de proyectos. PMO</t>
  </si>
  <si>
    <t>Asignación presupuestal</t>
  </si>
  <si>
    <t>Anual</t>
  </si>
  <si>
    <t xml:space="preserve">De acuerdo a con las necesidades de la operación de IDT que se identifiquen en la vigencia se determina la previsión de recursos presupuestales, para someterlos a consideración y aprobación en el respectivo proceso de la Agencia. </t>
  </si>
  <si>
    <t>Presupuesto de IT</t>
  </si>
  <si>
    <t>2. El evento puede ocurrir en algún momento
Orientador
(Al menos de 1 vez en los últimos 5 años)</t>
  </si>
  <si>
    <t>Verificación punto a punto de los estudios de mercado de servicios de IT</t>
  </si>
  <si>
    <t>Realizar la verificación del cumplimiento de aspectos y criterios que debe contener en el estudio de mercado de servicios de IT</t>
  </si>
  <si>
    <t>Evaluando la documentación y los soportes que componen el estudio de mercado y su consistencia con los resultados y las necesidades iniciales.</t>
  </si>
  <si>
    <t>Se solicitan los ajustes y complementación de información necesaria</t>
  </si>
  <si>
    <t>Acta de cumplimiento del estudio de mercado de servicios de IT</t>
  </si>
  <si>
    <t>Evaluación de cotizaciones para contratación de servicios de IT</t>
  </si>
  <si>
    <t>Subdirector de IDT
Líderes de IT</t>
  </si>
  <si>
    <t>Verificar la suficiencia de las cotizaciones con respecto a las necesidades de servicios de IT</t>
  </si>
  <si>
    <t>Se establecen las necesidades y se contrastan con las ofertas presentadas por los proveedores</t>
  </si>
  <si>
    <t>Se solicitan nuevas cotizaciones que cumplan a cabalidad la necesidad</t>
  </si>
  <si>
    <t>Cumplimiento de pliegos y requisitos para ser proveedor del estado</t>
  </si>
  <si>
    <t>Verificar el cumplimiento de los pliegos y requisitos para ser contratado por el estado</t>
  </si>
  <si>
    <t>Se contrasta a través de listas de chequeo que los documentos y la información presentadada por el proveedor cumplan con los pliegos y requisitos especificados</t>
  </si>
  <si>
    <t>Se solicita el cumplimiento total de los requisitos</t>
  </si>
  <si>
    <t>Lista de chequeo de cumplimiento de requisitos</t>
  </si>
  <si>
    <t>Comunicación Estratégica</t>
  </si>
  <si>
    <t>Divulgar información de la agencia de manera previa a la publicación autorizada en los canales de distribución con el objeto de beneficiar a un tercero o dar una primicia</t>
  </si>
  <si>
    <t>La generación de información que se publica en medios de comunicación,  la cual es de interés de la ciudadanía en general,  tiene condiciones particulares que permiten tener el impacto deseado por la Agencia en tiempo y lugar; aspectos que si no son acatados o modificados, pueden generar efetos adversos a los intereses de la agencia y por el contrario beneficiar a particulares o a un grupo especifico de personas.</t>
  </si>
  <si>
    <t>Intereses particulares
Dadivas para el desarrollo del proceso
Favores políticos y/o personales
Presiones internas o externas
Perdida de confidencialidad y reserva de información</t>
  </si>
  <si>
    <t>Pérdida de la imagen institucional.
Pérdida de confianza en lo público.
Investigaciones disciplinarias.
Demandas</t>
  </si>
  <si>
    <t>Aprobación de contenidos de la WEB</t>
  </si>
  <si>
    <t>Líder de Comunicaciones</t>
  </si>
  <si>
    <t>Publicar información autorizada por la Dirección y Subdirecciones</t>
  </si>
  <si>
    <t>Se evalúa la información recibida la cual debe estar aprobada por lo subdirección correspondiente, posteriormente se publica en los diferentes canales que se requieren</t>
  </si>
  <si>
    <t>Se ajustan conforme a las necesidades</t>
  </si>
  <si>
    <t>Publicaciones en los diferentes canales de distribución y medios de comunicación</t>
  </si>
  <si>
    <t>Accesos y perfiles definidos en la administración de la WEB</t>
  </si>
  <si>
    <t>Líder de Infraestructura</t>
  </si>
  <si>
    <t>Habilitar el perfil de acceso a las opciones de la Web</t>
  </si>
  <si>
    <t>Con base en las solicitudes de acceso a la web para un perfil de modificación, se verifican las instancias de aprobación y se aplica el requerimiento en el modulo administrador</t>
  </si>
  <si>
    <t>Se rechaza la solicitud y se solicita ajuste del requerimiento cumpliendo los requisitos</t>
  </si>
  <si>
    <t>Perfiles Modulo Administrador Página WEB</t>
  </si>
  <si>
    <t>Líder de Talento Humano</t>
  </si>
  <si>
    <t>Semestral</t>
  </si>
  <si>
    <t>Interiorizar  los valores que debe tener el Servidor Público en el desarrollo de sus funciones</t>
  </si>
  <si>
    <t>A través del proceso de Talento Humano se desarrollan campañas de apropiación de los valores dirigido a los servidores públicos de la Agencia</t>
  </si>
  <si>
    <t>Con base en las observaciones se evalúan y se tienen en cuenta para las futuras socializaciones</t>
  </si>
  <si>
    <t>Piezas de comunicación Código de Integridad
Capacitaciones de Código de Integridad</t>
  </si>
  <si>
    <t>Operaciones SECOP</t>
  </si>
  <si>
    <t>Favorecer los procesos de formación de SECOP a una entidad, usuario o particular sin cumplir el debido proceso y en detrimento de otros usuarios</t>
  </si>
  <si>
    <t>Darle prioridad a una entidad o usuario en la atención de los canales de servicio pasando por alto los criterios de atención establecidos en los canales y que el contratista (formador) obtenga un beneficio propio a cambio del beneficio al tercero</t>
  </si>
  <si>
    <t>* Dadivas
*Conflicto de interés
* Favores personales, políticos o de cualquier tipo</t>
  </si>
  <si>
    <t>*Desconfianza en los servicios prestados por CCE
*Incumplimiento de las ANS
*Incumplimiento del Código de Integridad
*Procesos legales</t>
  </si>
  <si>
    <t>(4) ZONA DE RIESGO ALTA
Reducir, Evitar, Compartir o Transferir el Riesgo</t>
  </si>
  <si>
    <t>Reporte de seguimiento de formación y actividades</t>
  </si>
  <si>
    <t>Líder de Formación</t>
  </si>
  <si>
    <t>Bimensual</t>
  </si>
  <si>
    <t>Verificar el cumplimiento de las capacitaciones/formaciones acordadas con la Entidad y el desarrollo de las actividades</t>
  </si>
  <si>
    <t>Cada dos meses se elabora el reporte de las actividades ejecutadas por los formadores en este tiempo.</t>
  </si>
  <si>
    <t>Se solicita al formador que envíe el reporte lo antes posible para hacer un seguimiento del cumplimiento de las actividades programadas</t>
  </si>
  <si>
    <t>Informe al líder de formación</t>
  </si>
  <si>
    <t>No</t>
  </si>
  <si>
    <t>Cronograma alineado a las circulares de obligatoriedad</t>
  </si>
  <si>
    <t>Líder de Formación/Líder técnico y funcional de despliegue</t>
  </si>
  <si>
    <t>1. Para el cumplimiento efectivo de la Circular Externa No. 1 de 2019
2. Para el cumplimiento del Plan Nacional de Desarrollo
3. Para el cumplimiento del Plan Institucional</t>
  </si>
  <si>
    <t>Iniciando cada semestre, el equipo de formación, en cabeza del líder de formación y el Líder técnico y funcional de despliegue realizan la planeación de las actividades a desarrollar, teniendo en cuenta la población a la cual que se quiere llegar.</t>
  </si>
  <si>
    <t>Se realiza una reunión y se ajusta el cronograma teniendo en cuenta la población objetivo y la estrategia de la Agencia</t>
  </si>
  <si>
    <t>Actas de la reunión, cronogramas establecidos, lineamientos/directivas del Gobierno Nacional</t>
  </si>
  <si>
    <t>Programación de formación alineada al cumplimiento de las metas de la Agencia</t>
  </si>
  <si>
    <t>1. Para el cumplimiento efectivo de la Circular Externa No. 1 de 2019
2. Para el cumplimiento del Plan Nacional de Desarrollo
3. Para el cumplimiento del plan estratégico de la Agencia</t>
  </si>
  <si>
    <t>Iniciando cada semestre, el equipo de formación, en cabeza del líder de formación y el líder técnico y funcional realizan la planeación de las actividades a desarrollar, teniendo en cuenta la población que se quiere llegar.</t>
  </si>
  <si>
    <t>Realizar mesas de formación paralelas con particulares haciendo uso del material propiedad de la Agencia buscando un beneficio económico</t>
  </si>
  <si>
    <t>Que el contratista (formador) haga uso de material de propiedad intelectual de Colombia Compra Eficiente (por ejemplo la plataforma de formación de SECOP II) para obtener lucro al realizar asesorías a usuarios del Sistema de Compra Pública</t>
  </si>
  <si>
    <t xml:space="preserve">
*Uso indebido de la plataforma de formación (Fraude)
* Dadivas
*Conflicto de interés
* Favores personales, políticos o de cualquier tipo
* Inconformidad de las condiciones laborales y contractuales</t>
  </si>
  <si>
    <t>*Desconfianza en los servicios prestados por CCE
*Incumplimiento del Código de Integridad
*Procesos legales</t>
  </si>
  <si>
    <t>Asignación de Usuarios y Contraseñas a los formadores.</t>
  </si>
  <si>
    <t>Líder técnico y funcional de despliegue</t>
  </si>
  <si>
    <t>Controlar quién tiene acceso a la plataforma de prueba de SECOP II, para evitar el uso de la misma por parte de personas externas a la Agencia</t>
  </si>
  <si>
    <t>El formador crea sus usuarios en la plataforma de prueba de SECOP II y solicita la activación de los mismos al administrador de la plataforma de prueba.
El administrador de la plataforma de prueba actualmente está en el área de aplicaciones</t>
  </si>
  <si>
    <t>El administrador de la plataforma de prueba desactiva los usuarios que no están asignados o en uso de los formadores del equipo</t>
  </si>
  <si>
    <t>Informe o reporte al administrador de la plataforma de prueba</t>
  </si>
  <si>
    <t>Horarios de disponibilidad de la plataforma de formación</t>
  </si>
  <si>
    <t>Líder técnico y funcional de despliegue/Encargado de Infraestructura</t>
  </si>
  <si>
    <t>Garantizar el funcionamiento de la plataforma de prueba de SECOP II dentro del horario de las capacitaciones dadas por el equipo de formación, y garantizar la disponibilidad de la plataforma de prueba.</t>
  </si>
  <si>
    <t>El líder técnico y funcional de despliegue/Encargado de Infraestructura, verifica y activa la plataforma de prueba en los horarios hábiles salvo algún requerimiento extraordinario, dependiendo de las capacitaciones programadas</t>
  </si>
  <si>
    <t>El formador notifica al líder, en caso de que no se encuentre activada/habilitada la plataforma de prueba y el líder solicita la activación correspondiente</t>
  </si>
  <si>
    <t>Reporte del encargado de activación de la plataforma</t>
  </si>
  <si>
    <t>Evaluación Independiente</t>
  </si>
  <si>
    <t xml:space="preserve">Omisión, adulteración o modificación de hallazgos derivados del seguimiento y de la evaluación independiente para beneficio propio o de terceros </t>
  </si>
  <si>
    <t xml:space="preserve">En cumplir miento del Plan Anual de Auditoría se pueden presentar factores que afecten la independencia y objetividad del ejercicio auditor, tales como la satisfacción de intereses particulares que impidan cumplir el objetivo del proceso de evaluación independiente. </t>
  </si>
  <si>
    <t>1. La información presentada como soporte de los resultados de un trabajo de auditoría, no es precisa, confiable, ni clara  (Manipulación de la información).    
2. Los trabajos realizados se efectúan para la obtención de intereses con beneficios propios.  
3. Los informes que se presentan a la Alta dirección son imprecisos y no reflejan el desempeño institucional.      
4. Los informes de resultados de las auditorias, no reflejan la contundencia de lo evidenciado (Falta de transparencia en la gestión).     
5. No reportar oportunamente a los organismos de control  los hechos de corrupción.
6. No comunicar conflicto de interés en el desarrollo del ejercicio auditor.</t>
  </si>
  <si>
    <t xml:space="preserve">1.Investigación por parte de las Entidades de Control. 
2. Cuestionamientos legales que conllevan a la pérdida de imagen institucional.
                            </t>
  </si>
  <si>
    <t>(6) ZONA DE RIESGO MODERADA
Asumir o Reducir el Riesgo</t>
  </si>
  <si>
    <t>Designar las responsabilidades al interior del Equipo de trabajo de Control Interno, de acuerdo a los perfiles de cada integrante</t>
  </si>
  <si>
    <t>Asesor(a) Experto(a) con funciones de Control Interno</t>
  </si>
  <si>
    <t xml:space="preserve">Anual </t>
  </si>
  <si>
    <t xml:space="preserve">Ejecutar los ejercicios de aseguramiento con oportunidad y calidad en las tareas desarrolladas. </t>
  </si>
  <si>
    <t xml:space="preserve">Se asigna a cada integrante según su perfil, el trabajo de aseguramiento a desarrollar dejando plasmada dicha asignación en cronogramas individuales. </t>
  </si>
  <si>
    <t>Revisar y ajustar el cronograma individual asignando responsabilidades de acuerdo a las novedades presentadas.</t>
  </si>
  <si>
    <t xml:space="preserve">Cronograma individual  de responsabilidades y/o actividades asignadas documentado. </t>
  </si>
  <si>
    <t>(3) ZONA DE RIESGO MODERADA
Asumir o Reducir el Riesgo</t>
  </si>
  <si>
    <t xml:space="preserve">Presentar al Comité Institucional de Coordinación de Control Interno CICCI  informes sobre el desempeño del ejercicio auditor con el objeto de identificar desviaciones y la conformidad del ejercicio. </t>
  </si>
  <si>
    <t>Actas CICCI</t>
  </si>
  <si>
    <t xml:space="preserve">Asesor(a) Experto(a) con Funciones de Control Interno </t>
  </si>
  <si>
    <t>Informes presentados/ Informes Planeados</t>
  </si>
  <si>
    <t xml:space="preserve">Aplicar el Estatuto de Auditoría y Código de Ética del auditor para evitar desviaciones del trabajo de aseguramiento </t>
  </si>
  <si>
    <t xml:space="preserve">Equipo de trabajo de Control Interno </t>
  </si>
  <si>
    <t xml:space="preserve">Ajustar el trabajo de aseguramiento a las normas de auditoría establecidas interna y externamente con el fin de garantizar un adecuado ejercicio de evaluación. </t>
  </si>
  <si>
    <t>Los trabajos de aseguramiento se realizan cumplimiento los requisitos mínimos establecidos  de acuerdo a los criterios que aplica el equipo de trabajo de Control Interno</t>
  </si>
  <si>
    <t xml:space="preserve">Comunicar al CICCI el conflicto de interés que puede llegar a presentarse para que esta instancia determine el actuar. </t>
  </si>
  <si>
    <t xml:space="preserve">Acta de CICCI y/o comunicación del conflicto de interés </t>
  </si>
  <si>
    <t xml:space="preserve">Aplicar el procedimiento de Auditoría Interna y Seguimiento de Ley </t>
  </si>
  <si>
    <t xml:space="preserve">Que el auditor tenga la competencia para desarrollar un trabajo de aseguramiento de acuerdo con las fases que debe realizar </t>
  </si>
  <si>
    <t xml:space="preserve">el auditor diligencia los formatos relacionados con los trabajos de aseguramiento, teniendo en cuenta las variables establecidas y de conformidad con la secuencia del procedimiento </t>
  </si>
  <si>
    <t xml:space="preserve">El Asesor Experto(a) con funciones de Control Interno verifica que todos los formatos asociados estén diligenciados y cumplan con los criterios establecidos. </t>
  </si>
  <si>
    <t xml:space="preserve">Formatos diligenciados, revisados y aprobados. </t>
  </si>
  <si>
    <t>CORRECTIVOS</t>
  </si>
  <si>
    <t xml:space="preserve">Revisar los informes de resultados de los aseguramiento </t>
  </si>
  <si>
    <t xml:space="preserve">Asesor(a) Experto con Funciones de Control Interno </t>
  </si>
  <si>
    <t xml:space="preserve">Que se determine que los informes de resultados reflejan el cumplimiento del objetivo y alcance del aseguramiento realizado. </t>
  </si>
  <si>
    <t xml:space="preserve">Revisar y aprobarlos informes de resultados de los trabajos de aseguramiento. </t>
  </si>
  <si>
    <t>Si se presentan observaciones por parte del Asesor, el auditor realiza las modificaciones del documento conforme las directrices dadas.</t>
  </si>
  <si>
    <t>Versiones finales de informes de resultados de trabajos de aseguramiento .</t>
  </si>
  <si>
    <t>e</t>
  </si>
  <si>
    <t xml:space="preserve">Se evidenció que se realizó capacitación sobre el Sistema de Administración de Riesgos SAR de la Agencia Nacional de Contratación Pública - Colombia Compra Eficiente ANCP-CCE a través de la plataforma TEAMS, a los colaboradores el 23/06/2020. 
Por lo anterior, durante el segundo cuatrimestre de la vigencia 2020 se realizó en término una (1) de las dos (2) capacitaciones programadas para la vigencia 2020. </t>
  </si>
  <si>
    <r>
      <t xml:space="preserve">Se evidenció documento  denominado </t>
    </r>
    <r>
      <rPr>
        <i/>
        <sz val="11"/>
        <rFont val="Arial Nova"/>
        <family val="2"/>
      </rPr>
      <t xml:space="preserve">"Estrategia de Rendición de Cuentas 2020 de la Agencia Nacional de Contratación Pública - Colombia Compra Eficiente" </t>
    </r>
    <r>
      <rPr>
        <sz val="11"/>
        <rFont val="Arial Nova"/>
        <family val="2"/>
      </rPr>
      <t xml:space="preserve">
 el cual de acuerdo con el indicador definido para la actividad, no se identificó que posea: 
- Diagnóstico del Estado de Rendición de Cuentas
- Caracterización de los Ciudadanos y Grupos de Interés
- Identificación de necesidades de la Información 
- Capacidad operativa y disponibilidad de recursos
Se puntuó un 20% de ejecución de la actividad, en razón a que se evidenció que el documento posee uno (1) de los cinco (5) items que se relacionan en el producto. 
Aunado a lo anterior, no se evidenciaron soportes que permitan identificar el cumplimiento de la totalidad de las actividades programadas en el cronograma de la estrategia. 
Lo anterior se verificó en la siguiente ruta de la página web de la Entidad: 
 https://www.colombiacompra.gov.co/transparencia/gestion-institucional/rendicion-de-cuentas </t>
    </r>
  </si>
  <si>
    <t xml:space="preserve">No se evidenció que se formulara, aprobara y publicara en la página web de la Entidad, el documento de Caracterización de Usuarios de la ANCP-CCE, de acuerdo con lo establecido en el indicador de la actividad. </t>
  </si>
  <si>
    <t xml:space="preserve">Se evidenció de acuerdo con los soportes verificados,  que se realizó la inforgrafía que hace referencia al uso de datos abiertos, así como que se capacitó por parte del equipo de Formación de la Subdirección de Información y Desarrollo Tecnológico, a los grupos de valor en veinte (20) oportunidades. </t>
  </si>
  <si>
    <t>OBSERVACIONES SEGUIMIENTO SEGUNDO CUATRIMESTRE DE 2020</t>
  </si>
  <si>
    <t xml:space="preserve">Se evidenció que el líder del proceso realizó monitoreo a través de la herramienta de Revisión de Análisis Estratégico RAE, señalando la no materialización de riesgos. </t>
  </si>
  <si>
    <r>
      <rPr>
        <b/>
        <sz val="9"/>
        <rFont val="Arial"/>
        <family val="2"/>
      </rPr>
      <t>El Riesgo inherente de seguridad digital se asocia a:</t>
    </r>
    <r>
      <rPr>
        <b/>
        <sz val="9"/>
        <color theme="0"/>
        <rFont val="Arial"/>
        <family val="2"/>
      </rPr>
      <t xml:space="preserve">
</t>
    </r>
    <r>
      <rPr>
        <b/>
        <sz val="9"/>
        <color theme="1"/>
        <rFont val="Arial"/>
        <family val="2"/>
      </rPr>
      <t>(Confidencialidad, Integridad y Disponibilidad)</t>
    </r>
  </si>
  <si>
    <r>
      <rPr>
        <b/>
        <sz val="9"/>
        <rFont val="Arial"/>
        <family val="2"/>
      </rPr>
      <t>• Fuerte:</t>
    </r>
    <r>
      <rPr>
        <sz val="9"/>
        <rFont val="Arial"/>
        <family val="2"/>
      </rPr>
      <t xml:space="preserve"> El control se ejecuta de manera consistente por  parte del responsable.
</t>
    </r>
    <r>
      <rPr>
        <b/>
        <sz val="9"/>
        <rFont val="Arial"/>
        <family val="2"/>
      </rPr>
      <t>• Moderado:</t>
    </r>
    <r>
      <rPr>
        <sz val="9"/>
        <rFont val="Arial"/>
        <family val="2"/>
      </rPr>
      <t xml:space="preserve"> El control se ejecuta algunas veces por  parte del responsable.
</t>
    </r>
    <r>
      <rPr>
        <b/>
        <sz val="9"/>
        <rFont val="Arial"/>
        <family val="2"/>
      </rPr>
      <t>• Débil:</t>
    </r>
    <r>
      <rPr>
        <sz val="9"/>
        <rFont val="Arial"/>
        <family val="2"/>
      </rPr>
      <t xml:space="preserve"> El control no se ejecuta por parte del responsable.</t>
    </r>
  </si>
  <si>
    <r>
      <t xml:space="preserve">• FUERTE: </t>
    </r>
    <r>
      <rPr>
        <sz val="9"/>
        <rFont val="Arial"/>
        <family val="2"/>
      </rPr>
      <t>El promedio de la solidez individual (3) de cada control al sumarlos y ponderarlos es igual a 100.</t>
    </r>
    <r>
      <rPr>
        <b/>
        <sz val="9"/>
        <rFont val="Arial"/>
        <family val="2"/>
      </rPr>
      <t xml:space="preserve">
• MODERADO: </t>
    </r>
    <r>
      <rPr>
        <sz val="9"/>
        <rFont val="Arial"/>
        <family val="2"/>
      </rPr>
      <t>El promedio de la solidez individual (3)  de cada control al sumarlos y ponderarlos está entre 50 y 99</t>
    </r>
    <r>
      <rPr>
        <b/>
        <sz val="9"/>
        <rFont val="Arial"/>
        <family val="2"/>
      </rPr>
      <t xml:space="preserve">
• DÉBIL: </t>
    </r>
    <r>
      <rPr>
        <sz val="9"/>
        <rFont val="Arial"/>
        <family val="2"/>
      </rPr>
      <t>El promedio de la solidez individual (3) de cada control al sumarlos y ponderarlos es  menor a 50.</t>
    </r>
  </si>
  <si>
    <t>Se evidenció que el líder del proceso realizó monitoreo a través de la herramienta de Revisión de Análisis Estratégico RAE, señalando la no materialización de riesgos. 
No se evidenció la formulación del Plan de Tratamiento de Riesgos de acuerdo con la metodología de administración de riesgos emitida por el DAFP.</t>
  </si>
  <si>
    <t>Parta el mes de Julio el Líder del Proceso no reportó el monitoreo correspondiente.
No se evidenció la materialización del riesgo.
No se evidenció la formulación del Plan de Tratamiento de Riesgos de acuerdo con la metodología de administración de riesgos emitida por el DAFP.</t>
  </si>
  <si>
    <t>Se realizan los ajustes por tipo de documento y características de clasificación</t>
  </si>
  <si>
    <t>Cada vez que se revisen las novedades de nómina, debe verificarse que cada novedad cuente con un documento que lo justifique, la revisión de novedades debe estar firmada por  los responsables que estén asignados conforme al procedimiento de nomina, para garantizar que la liquidación de nómina  cuente con sus debidos soportes.</t>
  </si>
  <si>
    <t>Controles Automáticos (SIIF Nación) (accesos, roles, perfiles, segregación por sistema)</t>
  </si>
  <si>
    <t xml:space="preserve">se diligencia el formato de creación de usuarios nuevo y se envía al Ministerio de Hacienda para su habilitación en el SIIF Nación. </t>
  </si>
  <si>
    <t xml:space="preserve">Tecnologías de la Información </t>
  </si>
  <si>
    <t>Sobredimensionamiento de la plataforma Tecnológica y/o requerimientos específicos a la medida para favorecer la contratación con un tercero</t>
  </si>
  <si>
    <t xml:space="preserve">Desarrollar estados técnicos que sobrestimen la plataforma tecnológica necesaria para la operación del SECOP o especificar requerimientos únicos que solo pueda ofrecer un proveedor favoreciendo la contratación </t>
  </si>
  <si>
    <t>Detrimento patrimonial
Deterioro de la imagen institucional
Sanciones legales, administrativas y penales
Afectación presupuestal</t>
  </si>
  <si>
    <t>Actualizar el PETI con el fin de alinear los objetivos estratégicos con las actividades que permitan su cumplimiento.</t>
  </si>
  <si>
    <t>Identificando los nuevos objetivos estratégicos y definir las actividades que con lleven a su cumplimiento.</t>
  </si>
  <si>
    <t>Requerimientos Técnicos y funcionales</t>
  </si>
  <si>
    <t>Realizar estudios de mercados a proveedores de IT que presten los servicios requeridos por la Agencia</t>
  </si>
  <si>
    <t>Desarrollar proyectos de IT bajo un enfoque metódico que permita lograr los objetivos  dentro de un ambiente controlado de inicio a fin, con esquemas de ejecución, alcance, responsabilidades y seguimientos claros.</t>
  </si>
  <si>
    <t>Diagnosticando las necesidades con base en las apuestas de la agencia ( Metas y estrategias), y aplicando el proceso de asignación presupuestal establecido para la apropiación de recursos de la Agencia</t>
  </si>
  <si>
    <t>Facilitar procesos de contratación que generen colusión de proveedores en la presentación de ofertas</t>
  </si>
  <si>
    <t>Procesos de adquisición tecnológica donde participan varios proveedores siendo en beneficiario final el mismo</t>
  </si>
  <si>
    <t>Dadivas
Exceso de poder
Intereses particulares o favores personales
Cualquier tipo de extorsión o chantaje
Acuerdos entre terceros para alterar los estudios de mercado.
Abandono de proveedores en los procesos de cotización por falta de claridad en los procesos de construcción de los pliegos
Monopolio de tecnologías</t>
  </si>
  <si>
    <t>Documento de evaluación de cotizaciones de servicios de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</si>
</sst>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scheme val="minor"/>
    </font>
    <font>
      <sz val="11"/>
      <color theme="1"/>
      <name val="Arial"/>
      <family val="2"/>
      <scheme val="minor"/>
    </font>
    <font>
      <u/>
      <sz val="11"/>
      <color theme="10"/>
      <name val="Arial"/>
      <family val="2"/>
      <scheme val="minor"/>
    </font>
    <font>
      <sz val="11"/>
      <color theme="1" tint="9.9978637043366805E-2"/>
      <name val="Arial Nova"/>
      <family val="2"/>
    </font>
    <font>
      <b/>
      <sz val="11"/>
      <color theme="1" tint="9.9978637043366805E-2"/>
      <name val="Arial Nova"/>
      <family val="2"/>
    </font>
    <font>
      <sz val="10"/>
      <color theme="1" tint="9.9978637043366805E-2"/>
      <name val="Arial Nova"/>
      <family val="2"/>
    </font>
    <font>
      <sz val="11"/>
      <name val="Arial Nova"/>
      <family val="2"/>
    </font>
    <font>
      <i/>
      <sz val="11"/>
      <color theme="1" tint="9.9978637043366805E-2"/>
      <name val="Arial Nova"/>
      <family val="2"/>
    </font>
    <font>
      <i/>
      <sz val="11"/>
      <name val="Arial Nova"/>
      <family val="2"/>
    </font>
    <font>
      <sz val="10"/>
      <name val="Arial"/>
      <family val="2"/>
    </font>
    <font>
      <sz val="8"/>
      <color indexed="81"/>
      <name val="Tahoma"/>
      <family val="2"/>
    </font>
    <font>
      <sz val="9"/>
      <color indexed="81"/>
      <name val="Tahoma"/>
      <family val="2"/>
    </font>
    <font>
      <b/>
      <sz val="8"/>
      <color indexed="81"/>
      <name val="Tahoma"/>
      <family val="2"/>
    </font>
    <font>
      <b/>
      <sz val="9"/>
      <color indexed="81"/>
      <name val="Tahoma"/>
      <family val="2"/>
    </font>
    <font>
      <b/>
      <sz val="10"/>
      <color indexed="81"/>
      <name val="Tahoma"/>
      <family val="2"/>
    </font>
    <font>
      <sz val="10"/>
      <color indexed="81"/>
      <name val="Tahoma"/>
      <family val="2"/>
    </font>
    <font>
      <b/>
      <sz val="11"/>
      <color indexed="81"/>
      <name val="Calibri"/>
      <family val="2"/>
    </font>
    <font>
      <sz val="11"/>
      <color indexed="81"/>
      <name val="Calibri"/>
      <family val="2"/>
    </font>
    <font>
      <b/>
      <sz val="10"/>
      <color indexed="81"/>
      <name val="Calibri"/>
      <family val="2"/>
    </font>
    <font>
      <sz val="10"/>
      <color indexed="81"/>
      <name val="Calibri"/>
      <family val="2"/>
    </font>
    <font>
      <b/>
      <sz val="9"/>
      <name val="Arial"/>
      <family val="2"/>
    </font>
    <font>
      <sz val="9"/>
      <color theme="1"/>
      <name val="Arial"/>
      <family val="2"/>
    </font>
    <font>
      <b/>
      <sz val="9"/>
      <color theme="1" tint="0.499984740745262"/>
      <name val="Arial"/>
      <family val="2"/>
    </font>
    <font>
      <b/>
      <sz val="9"/>
      <color theme="0"/>
      <name val="Arial"/>
      <family val="2"/>
    </font>
    <font>
      <b/>
      <sz val="9"/>
      <color theme="1"/>
      <name val="Arial"/>
      <family val="2"/>
    </font>
    <font>
      <sz val="9"/>
      <name val="Arial"/>
      <family val="2"/>
    </font>
    <font>
      <sz val="9"/>
      <color rgb="FFFF0000"/>
      <name val="Arial"/>
      <family val="2"/>
    </font>
    <font>
      <sz val="9"/>
      <color theme="1"/>
      <name val="Arial"/>
      <family val="2"/>
      <scheme val="minor"/>
    </font>
    <font>
      <sz val="9"/>
      <color theme="1" tint="0.14999847407452621"/>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39997558519241921"/>
        <bgColor indexed="64"/>
      </patternFill>
    </fill>
  </fills>
  <borders count="4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9" fillId="0" borderId="0"/>
  </cellStyleXfs>
  <cellXfs count="224">
    <xf numFmtId="0" fontId="0" fillId="0" borderId="0" xfId="0"/>
    <xf numFmtId="0" fontId="3" fillId="2" borderId="0" xfId="0" applyFont="1" applyFill="1" applyProtection="1">
      <protection locked="0"/>
    </xf>
    <xf numFmtId="49" fontId="3" fillId="2" borderId="0" xfId="0" applyNumberFormat="1"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49" fontId="3" fillId="3" borderId="2" xfId="0" applyNumberFormat="1"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49" fontId="3" fillId="3" borderId="0" xfId="0" applyNumberFormat="1"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xf>
    <xf numFmtId="49" fontId="3" fillId="0" borderId="5"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justify" vertical="center" wrapText="1"/>
      <protection locked="0"/>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49" fontId="3" fillId="3" borderId="0" xfId="0" applyNumberFormat="1" applyFont="1" applyFill="1" applyBorder="1" applyProtection="1"/>
    <xf numFmtId="0" fontId="5" fillId="0"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3" fillId="4" borderId="5" xfId="0" applyFont="1" applyFill="1" applyBorder="1" applyAlignment="1" applyProtection="1">
      <alignment horizontal="justify" vertical="center" wrapText="1"/>
    </xf>
    <xf numFmtId="49" fontId="3" fillId="4" borderId="5" xfId="0" applyNumberFormat="1" applyFont="1" applyFill="1" applyBorder="1" applyAlignment="1" applyProtection="1">
      <alignment horizontal="justify" vertical="center" wrapText="1"/>
      <protection locked="0"/>
    </xf>
    <xf numFmtId="49" fontId="3" fillId="0" borderId="5" xfId="2" applyNumberFormat="1" applyFont="1" applyFill="1" applyBorder="1" applyAlignment="1" applyProtection="1">
      <alignment vertical="center" wrapText="1"/>
    </xf>
    <xf numFmtId="49" fontId="3" fillId="0" borderId="5" xfId="2" applyNumberFormat="1" applyFont="1" applyFill="1" applyBorder="1" applyAlignment="1" applyProtection="1">
      <alignment vertical="center" wrapText="1"/>
      <protection locked="0"/>
    </xf>
    <xf numFmtId="0" fontId="3" fillId="0" borderId="5" xfId="0" applyFont="1" applyBorder="1" applyAlignment="1" applyProtection="1">
      <alignment horizontal="center" vertical="center" wrapText="1"/>
    </xf>
    <xf numFmtId="49" fontId="3" fillId="3" borderId="0" xfId="1" applyNumberFormat="1" applyFont="1" applyFill="1" applyBorder="1" applyAlignment="1" applyProtection="1">
      <alignment horizontal="center" vertical="center"/>
      <protection locked="0"/>
    </xf>
    <xf numFmtId="49" fontId="3" fillId="3" borderId="0" xfId="1" applyNumberFormat="1" applyFont="1" applyFill="1" applyBorder="1" applyAlignment="1" applyProtection="1">
      <alignment horizontal="center" vertical="center"/>
    </xf>
    <xf numFmtId="9" fontId="3" fillId="0" borderId="13" xfId="1" applyFont="1" applyBorder="1" applyAlignment="1" applyProtection="1">
      <alignment horizontal="center" vertical="center"/>
      <protection locked="0"/>
    </xf>
    <xf numFmtId="0" fontId="3" fillId="3" borderId="9" xfId="0" applyFont="1" applyFill="1" applyBorder="1" applyProtection="1">
      <protection locked="0"/>
    </xf>
    <xf numFmtId="0" fontId="3" fillId="3" borderId="10" xfId="0" applyFont="1" applyFill="1" applyBorder="1" applyProtection="1">
      <protection locked="0"/>
    </xf>
    <xf numFmtId="49" fontId="3" fillId="3" borderId="10" xfId="0" applyNumberFormat="1" applyFont="1" applyFill="1" applyBorder="1" applyProtection="1">
      <protection locked="0"/>
    </xf>
    <xf numFmtId="0" fontId="3" fillId="3" borderId="11" xfId="0" applyFont="1" applyFill="1" applyBorder="1" applyProtection="1">
      <protection locked="0"/>
    </xf>
    <xf numFmtId="49" fontId="3" fillId="0" borderId="0" xfId="0" applyNumberFormat="1" applyFont="1" applyProtection="1">
      <protection locked="0"/>
    </xf>
    <xf numFmtId="0" fontId="3" fillId="0"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xf>
    <xf numFmtId="0" fontId="3" fillId="0" borderId="5" xfId="0" applyFont="1" applyBorder="1" applyProtection="1">
      <protection locked="0"/>
    </xf>
    <xf numFmtId="9" fontId="3" fillId="0" borderId="5" xfId="0" applyNumberFormat="1" applyFont="1" applyBorder="1" applyAlignment="1" applyProtection="1">
      <alignment horizontal="center" vertical="center" wrapText="1"/>
    </xf>
    <xf numFmtId="9" fontId="3" fillId="0" borderId="5" xfId="0" applyNumberFormat="1" applyFont="1" applyBorder="1" applyAlignment="1" applyProtection="1">
      <alignment horizontal="center" vertical="center" wrapText="1"/>
    </xf>
    <xf numFmtId="0" fontId="3" fillId="4" borderId="5" xfId="0" applyFont="1" applyFill="1" applyBorder="1" applyProtection="1"/>
    <xf numFmtId="9" fontId="3" fillId="4" borderId="5" xfId="1" applyFont="1" applyFill="1" applyBorder="1" applyAlignment="1" applyProtection="1">
      <alignment horizontal="center" vertical="center"/>
    </xf>
    <xf numFmtId="9" fontId="3" fillId="0" borderId="14" xfId="1" applyFont="1" applyBorder="1" applyAlignment="1" applyProtection="1">
      <alignment horizontal="center" vertical="center"/>
      <protection locked="0"/>
    </xf>
    <xf numFmtId="0" fontId="3" fillId="0" borderId="5" xfId="0" applyFont="1" applyFill="1" applyBorder="1" applyAlignment="1" applyProtection="1">
      <alignment horizontal="center" vertical="center" wrapText="1"/>
    </xf>
    <xf numFmtId="0" fontId="3" fillId="0" borderId="0" xfId="0" applyFont="1" applyFill="1" applyProtection="1">
      <protection locked="0"/>
    </xf>
    <xf numFmtId="0" fontId="4" fillId="0" borderId="5" xfId="0" applyFont="1" applyFill="1" applyBorder="1" applyAlignment="1" applyProtection="1">
      <alignment horizontal="center" vertical="center"/>
    </xf>
    <xf numFmtId="0" fontId="3" fillId="0" borderId="5" xfId="0" applyFont="1" applyFill="1" applyBorder="1" applyProtection="1">
      <protection locked="0"/>
    </xf>
    <xf numFmtId="0" fontId="3" fillId="0" borderId="5" xfId="0" applyFont="1" applyFill="1" applyBorder="1" applyProtection="1"/>
    <xf numFmtId="49" fontId="3" fillId="0" borderId="5" xfId="0" applyNumberFormat="1" applyFont="1" applyFill="1" applyBorder="1" applyAlignment="1" applyProtection="1">
      <alignment horizontal="justify" vertical="center" wrapText="1"/>
      <protection locked="0"/>
    </xf>
    <xf numFmtId="49" fontId="3" fillId="4" borderId="5" xfId="0" applyNumberFormat="1" applyFont="1" applyFill="1" applyBorder="1" applyAlignment="1" applyProtection="1">
      <alignment horizontal="left" vertical="center" wrapText="1"/>
      <protection locked="0"/>
    </xf>
    <xf numFmtId="49" fontId="3" fillId="0" borderId="5" xfId="0" applyNumberFormat="1" applyFont="1" applyFill="1" applyBorder="1" applyAlignment="1" applyProtection="1">
      <alignment vertical="center" wrapText="1"/>
    </xf>
    <xf numFmtId="9" fontId="3" fillId="0" borderId="5" xfId="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justify" vertical="center" wrapText="1"/>
      <protection locked="0"/>
    </xf>
    <xf numFmtId="49" fontId="6" fillId="4" borderId="5" xfId="0" applyNumberFormat="1" applyFont="1" applyFill="1" applyBorder="1" applyAlignment="1" applyProtection="1">
      <alignment horizontal="left" vertical="center" wrapText="1"/>
      <protection locked="0"/>
    </xf>
    <xf numFmtId="0" fontId="21" fillId="0" borderId="0" xfId="0" applyFont="1"/>
    <xf numFmtId="0" fontId="21" fillId="0" borderId="44" xfId="0" applyFont="1" applyBorder="1"/>
    <xf numFmtId="0" fontId="20" fillId="8" borderId="22" xfId="0" applyFont="1" applyFill="1" applyBorder="1" applyAlignment="1">
      <alignment vertical="center"/>
    </xf>
    <xf numFmtId="0" fontId="20" fillId="8" borderId="23" xfId="0" applyFont="1" applyFill="1" applyBorder="1" applyAlignment="1">
      <alignment vertical="center"/>
    </xf>
    <xf numFmtId="0" fontId="23" fillId="8" borderId="29" xfId="0" applyFont="1" applyFill="1" applyBorder="1" applyAlignment="1">
      <alignment horizontal="center" vertical="center" wrapText="1"/>
    </xf>
    <xf numFmtId="0" fontId="21" fillId="7" borderId="5" xfId="0" applyFont="1" applyFill="1" applyBorder="1"/>
    <xf numFmtId="0" fontId="21" fillId="0" borderId="43" xfId="0" applyFont="1" applyBorder="1"/>
    <xf numFmtId="0" fontId="20" fillId="3" borderId="31"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3" fillId="3" borderId="3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5" fillId="3" borderId="7" xfId="3" applyFont="1" applyFill="1" applyBorder="1" applyAlignment="1">
      <alignment horizontal="center" vertical="center" wrapText="1"/>
    </xf>
    <xf numFmtId="0" fontId="20" fillId="3" borderId="12" xfId="3" applyFont="1" applyFill="1" applyBorder="1" applyAlignment="1">
      <alignment horizontal="center" vertical="center" wrapText="1"/>
    </xf>
    <xf numFmtId="0" fontId="20" fillId="3" borderId="12" xfId="3" applyFont="1" applyFill="1" applyBorder="1" applyAlignment="1">
      <alignment horizontal="left" vertical="center" wrapText="1"/>
    </xf>
    <xf numFmtId="0" fontId="25" fillId="3" borderId="12" xfId="3" applyFont="1" applyFill="1" applyBorder="1" applyAlignment="1">
      <alignment horizontal="left" vertical="center" wrapText="1"/>
    </xf>
    <xf numFmtId="0" fontId="25" fillId="3" borderId="12" xfId="3"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24" fillId="7" borderId="5" xfId="0" applyFont="1" applyFill="1" applyBorder="1" applyAlignment="1">
      <alignment horizontal="center" vertical="center"/>
    </xf>
    <xf numFmtId="0" fontId="20" fillId="3"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vertical="center" wrapText="1"/>
    </xf>
    <xf numFmtId="0" fontId="21" fillId="4" borderId="5"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17" fontId="21" fillId="0" borderId="5" xfId="0" applyNumberFormat="1" applyFont="1" applyBorder="1" applyAlignment="1">
      <alignment horizontal="center" vertical="center" wrapText="1"/>
    </xf>
    <xf numFmtId="0" fontId="21" fillId="0" borderId="38" xfId="0" applyFont="1" applyBorder="1" applyAlignment="1">
      <alignment horizontal="center" vertical="center" wrapText="1"/>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1" fillId="10" borderId="8"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9" borderId="5" xfId="0"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1" borderId="5" xfId="0" applyFont="1" applyFill="1" applyBorder="1" applyAlignment="1">
      <alignment horizontal="center" vertical="center" wrapText="1"/>
    </xf>
    <xf numFmtId="15" fontId="21" fillId="0" borderId="5" xfId="0" applyNumberFormat="1" applyFont="1" applyBorder="1" applyAlignment="1">
      <alignment horizontal="center" vertical="center" wrapText="1"/>
    </xf>
    <xf numFmtId="0" fontId="21" fillId="5" borderId="5"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12" borderId="5" xfId="0" applyFont="1" applyFill="1" applyBorder="1" applyAlignment="1">
      <alignment horizontal="left" vertical="center" wrapText="1"/>
    </xf>
    <xf numFmtId="0" fontId="21" fillId="12" borderId="5" xfId="0" applyFont="1" applyFill="1" applyBorder="1" applyAlignment="1">
      <alignment horizontal="center" vertical="center" wrapText="1"/>
    </xf>
    <xf numFmtId="0" fontId="21" fillId="0" borderId="5" xfId="0" applyFont="1" applyBorder="1" applyAlignment="1">
      <alignment horizontal="left" vertical="center" wrapText="1"/>
    </xf>
    <xf numFmtId="0" fontId="28" fillId="4" borderId="5" xfId="0" applyFont="1" applyFill="1" applyBorder="1" applyAlignment="1">
      <alignment horizontal="center" vertical="center" wrapText="1"/>
    </xf>
    <xf numFmtId="0" fontId="21" fillId="10" borderId="40"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3" borderId="7" xfId="0" applyFont="1" applyFill="1" applyBorder="1" applyAlignment="1">
      <alignment horizontal="center" vertical="center" wrapText="1"/>
    </xf>
    <xf numFmtId="14" fontId="21"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1" fillId="4" borderId="0" xfId="0" applyFont="1" applyFill="1" applyAlignment="1">
      <alignment horizontal="center" vertical="center" wrapText="1"/>
    </xf>
    <xf numFmtId="0" fontId="21" fillId="4" borderId="43"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4" fillId="4" borderId="42" xfId="0" applyFont="1" applyFill="1" applyBorder="1" applyAlignment="1">
      <alignment horizontal="center" vertical="center" wrapText="1"/>
    </xf>
    <xf numFmtId="0" fontId="21" fillId="4" borderId="45" xfId="0" applyFont="1" applyFill="1" applyBorder="1" applyAlignment="1">
      <alignment horizontal="center" vertical="center" wrapText="1"/>
    </xf>
    <xf numFmtId="0" fontId="21" fillId="0" borderId="0" xfId="0" applyFont="1" applyAlignment="1">
      <alignment horizontal="center"/>
    </xf>
    <xf numFmtId="0" fontId="21" fillId="4" borderId="3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1" fillId="4" borderId="5" xfId="0" applyFont="1" applyFill="1" applyBorder="1" applyAlignment="1">
      <alignment vertical="center" wrapText="1"/>
    </xf>
    <xf numFmtId="0" fontId="26" fillId="4" borderId="5" xfId="0" applyFont="1" applyFill="1" applyBorder="1" applyAlignment="1">
      <alignment horizontal="center" vertical="center" wrapText="1"/>
    </xf>
    <xf numFmtId="9" fontId="3" fillId="0" borderId="5"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protection locked="0"/>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9" fontId="3" fillId="0" borderId="7" xfId="1" applyFont="1" applyBorder="1" applyAlignment="1" applyProtection="1">
      <alignment horizontal="center" vertical="center"/>
    </xf>
    <xf numFmtId="9" fontId="3" fillId="0" borderId="8" xfId="1"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xf>
    <xf numFmtId="9" fontId="3" fillId="0" borderId="5" xfId="0" applyNumberFormat="1" applyFont="1" applyBorder="1" applyAlignment="1" applyProtection="1">
      <alignment horizontal="center" vertical="center"/>
    </xf>
    <xf numFmtId="9" fontId="3" fillId="0" borderId="5" xfId="1" applyFont="1" applyBorder="1" applyAlignment="1" applyProtection="1">
      <alignment horizontal="center" vertical="center"/>
    </xf>
    <xf numFmtId="9" fontId="3" fillId="0" borderId="12" xfId="1" applyFont="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9" fontId="4" fillId="0" borderId="13" xfId="0" applyNumberFormat="1" applyFont="1" applyBorder="1" applyAlignment="1" applyProtection="1">
      <alignment horizontal="center" vertical="center"/>
    </xf>
    <xf numFmtId="0" fontId="4" fillId="0" borderId="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20" fillId="3"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18"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0" xfId="0" applyFont="1" applyFill="1" applyBorder="1" applyAlignment="1">
      <alignment horizontal="center" vertical="center"/>
    </xf>
    <xf numFmtId="0" fontId="23" fillId="8" borderId="18"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26"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xf>
    <xf numFmtId="0" fontId="22" fillId="6" borderId="20" xfId="0" applyFont="1" applyFill="1" applyBorder="1" applyAlignment="1">
      <alignment horizontal="center" vertical="center"/>
    </xf>
    <xf numFmtId="0" fontId="22" fillId="7" borderId="19"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5" xfId="0" applyFont="1" applyFill="1" applyBorder="1" applyAlignment="1">
      <alignment vertical="center" wrapText="1"/>
    </xf>
    <xf numFmtId="0" fontId="21" fillId="0" borderId="15" xfId="0" applyFont="1" applyBorder="1" applyAlignment="1">
      <alignment horizontal="center"/>
    </xf>
    <xf numFmtId="0" fontId="21" fillId="0" borderId="21" xfId="0" applyFont="1" applyBorder="1" applyAlignment="1">
      <alignment horizontal="center"/>
    </xf>
    <xf numFmtId="0" fontId="22" fillId="6" borderId="16" xfId="0" applyFont="1" applyFill="1" applyBorder="1" applyAlignment="1">
      <alignment horizontal="center" vertical="center"/>
    </xf>
    <xf numFmtId="0" fontId="22" fillId="6" borderId="17" xfId="0" applyFont="1" applyFill="1" applyBorder="1" applyAlignment="1">
      <alignment horizontal="center" vertical="center"/>
    </xf>
    <xf numFmtId="17" fontId="25" fillId="5" borderId="5" xfId="0" applyNumberFormat="1"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11" borderId="5"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4" borderId="5" xfId="0" applyFont="1" applyFill="1" applyBorder="1" applyAlignment="1">
      <alignment vertical="center" wrapText="1"/>
    </xf>
    <xf numFmtId="0" fontId="21" fillId="0" borderId="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9" borderId="7"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7" xfId="0" applyFont="1" applyFill="1" applyBorder="1" applyAlignment="1">
      <alignment vertical="center" wrapText="1"/>
    </xf>
    <xf numFmtId="0" fontId="21" fillId="4" borderId="8" xfId="0" applyFont="1" applyFill="1" applyBorder="1" applyAlignment="1">
      <alignment vertical="center" wrapText="1"/>
    </xf>
    <xf numFmtId="0" fontId="21" fillId="0" borderId="38" xfId="0" applyFont="1" applyBorder="1" applyAlignment="1">
      <alignment horizontal="center" vertical="center" wrapText="1"/>
    </xf>
    <xf numFmtId="0" fontId="21" fillId="9" borderId="5"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4" fillId="11" borderId="7" xfId="0" applyFont="1" applyFill="1" applyBorder="1" applyAlignment="1">
      <alignment horizontal="center" vertical="center" wrapText="1"/>
    </xf>
    <xf numFmtId="0" fontId="24" fillId="11" borderId="8" xfId="0" applyFont="1" applyFill="1" applyBorder="1" applyAlignment="1">
      <alignment horizontal="center" vertical="center" wrapText="1"/>
    </xf>
    <xf numFmtId="17" fontId="21" fillId="0" borderId="7" xfId="0" applyNumberFormat="1" applyFont="1" applyBorder="1" applyAlignment="1">
      <alignment horizontal="center" vertical="center" wrapText="1"/>
    </xf>
    <xf numFmtId="17" fontId="21" fillId="0" borderId="8" xfId="0" applyNumberFormat="1" applyFont="1" applyBorder="1" applyAlignment="1">
      <alignment horizontal="center" vertical="center" wrapText="1"/>
    </xf>
    <xf numFmtId="0" fontId="27" fillId="0" borderId="8" xfId="0" applyFont="1" applyBorder="1" applyAlignment="1">
      <alignment horizontal="center" vertical="center" wrapText="1"/>
    </xf>
    <xf numFmtId="0" fontId="21" fillId="10" borderId="7" xfId="0" applyFont="1" applyFill="1" applyBorder="1" applyAlignment="1">
      <alignment horizontal="left" vertical="center" wrapText="1"/>
    </xf>
    <xf numFmtId="0" fontId="27" fillId="0" borderId="8" xfId="0" applyFont="1" applyBorder="1" applyAlignment="1">
      <alignment horizontal="left" vertical="center" wrapText="1"/>
    </xf>
    <xf numFmtId="0" fontId="21" fillId="0" borderId="39" xfId="0" applyFont="1" applyBorder="1" applyAlignment="1">
      <alignment horizontal="center" vertical="center" wrapText="1"/>
    </xf>
    <xf numFmtId="0" fontId="24" fillId="0" borderId="5" xfId="0" applyFont="1" applyBorder="1" applyAlignment="1">
      <alignment horizontal="center" vertical="center" wrapText="1"/>
    </xf>
    <xf numFmtId="0" fontId="21" fillId="4" borderId="42" xfId="0" applyFont="1" applyFill="1" applyBorder="1" applyAlignment="1">
      <alignment horizontal="center" vertical="center" wrapText="1"/>
    </xf>
    <xf numFmtId="0" fontId="21" fillId="4" borderId="42" xfId="0" applyFont="1" applyFill="1" applyBorder="1" applyAlignment="1">
      <alignment vertical="center" wrapText="1"/>
    </xf>
    <xf numFmtId="0" fontId="24" fillId="4" borderId="5" xfId="0" applyFont="1" applyFill="1" applyBorder="1" applyAlignment="1">
      <alignment horizontal="center" vertical="center" wrapText="1"/>
    </xf>
    <xf numFmtId="0" fontId="24" fillId="4" borderId="42" xfId="0" applyFont="1" applyFill="1" applyBorder="1" applyAlignment="1">
      <alignment horizontal="center" vertical="center" wrapText="1"/>
    </xf>
    <xf numFmtId="0" fontId="21" fillId="4" borderId="41" xfId="0" applyFont="1" applyFill="1" applyBorder="1" applyAlignment="1">
      <alignment horizontal="center" vertical="center" wrapText="1"/>
    </xf>
    <xf numFmtId="0" fontId="21" fillId="4" borderId="21" xfId="0" applyFont="1" applyFill="1" applyBorder="1" applyAlignment="1">
      <alignment horizontal="center" vertical="center" wrapText="1"/>
    </xf>
    <xf numFmtId="14" fontId="21" fillId="4" borderId="5" xfId="0" applyNumberFormat="1" applyFont="1" applyFill="1" applyBorder="1" applyAlignment="1">
      <alignment horizontal="center" vertical="center" wrapText="1"/>
    </xf>
  </cellXfs>
  <cellStyles count="4">
    <cellStyle name="Hipervínculo" xfId="2" builtinId="8"/>
    <cellStyle name="Normal" xfId="0" builtinId="0"/>
    <cellStyle name="Normal_Mapa de riesgos nuevo IST_GESTION ultimo" xfId="3" xr:uid="{A89CCABB-C3F7-4907-BB34-7ABF6D771055}"/>
    <cellStyle name="Porcentaje" xfId="1" builtinId="5"/>
  </cellStyles>
  <dxfs count="282">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ont>
        <color theme="0"/>
      </font>
    </dxf>
    <dxf>
      <font>
        <color theme="0"/>
      </font>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10242</xdr:colOff>
      <xdr:row>0</xdr:row>
      <xdr:rowOff>20484</xdr:rowOff>
    </xdr:from>
    <xdr:ext cx="2115831" cy="737907"/>
    <xdr:pic>
      <xdr:nvPicPr>
        <xdr:cNvPr id="2" name="0 Imagen">
          <a:extLst>
            <a:ext uri="{FF2B5EF4-FFF2-40B4-BE49-F238E27FC236}">
              <a16:creationId xmlns:a16="http://schemas.microsoft.com/office/drawing/2014/main" id="{17FDF063-71AB-4A73-9DC9-2B60014780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42" y="20484"/>
          <a:ext cx="2115831" cy="737907"/>
        </a:xfrm>
        <a:prstGeom prst="rect">
          <a:avLst/>
        </a:prstGeom>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personal/carolina_olivera_colombiacompra_gov_co/Documents/Planeaci&#243;n/PAAC/PAAC%202020/Versiones%20del%20PAAC/Mapa%20de%20riesgos%20Corrupci&#243;n/Mapa%20Riesgos%20Corrupci&#243;n%202020%20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rio.tovar/Documents/PROCESOS%20Y%20RIESGOS/PQRSD/CCE-DES-FM-10%20Matriz%20de%20riesgos%20PQRS%20V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irio.tovar/Documents/Riesgos/Contractual/CCE-DES-FM-10%20Matriz%20de%20riesgos%20Contractual%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udit/Downloads/CCE-DES-FM-10%20%20matriz%20riesgos%20IDT%20Planeaci&#243;n%20V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irio.tovar/Documents/Riesgos/Gesti&#243;n%20de%20Comunicaciones/CCE-DES-FM-10%20Matriz%20de%20riesgos%20Comunicacion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irio.tovar/AppData/Local/Microsoft/Windows/INetCache/Content.Outlook/2JC62L9T/Copia%20de%20CCE-DES-FM-10%20Formato%20matriz%20riesgos%20C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pava/Downloads/paac_2020-_mapa_de_riesgos_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rio.tovar/Documents/PROCESOS%20Y%20RIESGOS/5.%20EICP%20-%20Elaboraci&#243;n%20de%20Instrumentos/Matriz%20de%20riesgos%20EICP%20-%20Gesti&#243;n%20Contract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rio.tovar/Documents/PROCESOS%20Y%20RIESGOS/16.%20Gesti&#243;n%20Documental/CCE-DES-FM-10%20Matriz%20de%20Riesgos%20G%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rio.tovar/Documents/PROCESOS%20Y%20RIESGOS/14.%20Gesti&#243;n%20Administrativa/CCE-DES-FM-10%20Matriz%20de%20riesgos%20G%20Administrativ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ceficiente-my.sharepoint.com/personal/carolina_olivera_colombiacompra_gov_co/Documents/Planeaci&#243;n/PAAC/PAAC%202020/Versiones%20del%20PAAC/Mapa%20de%20riesgos%20Corrupci&#243;n/TH/CCE-DES-FM-10%20Matriz%20Riesgos%20TH%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rio.tovar/Documents/PROCESOS%20Y%20RIESGOS/13.%20Gesti&#243;n%20del%20Talento%20Humano/CCE-DES-FM-10%20Matriz%20Riesgos%20T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rio.tovar/Documents/PROCESOS%20Y%20RIESGOS/11.%20Gesti&#243;n%20Financiera/CCE-DES-FM-10%20Matriz%20de%20Riesgos%20G%20Financie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rio.tovar/Documents/Riesgos/G%20Jur&#237;dica/CCE-DES-FM-10%20Matriz%20de%20riesgos%20G%20Jur&#237;dica%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ocesos"/>
      <sheetName val="Resumen"/>
      <sheetName val="Matriz de Riesgos Corrupción"/>
      <sheetName val="Listas Nuevas"/>
      <sheetName val="MATRIZ DE CALIFICACIÓN"/>
      <sheetName val="Evaluación Diseño Control"/>
      <sheetName val="Evalua Control"/>
    </sheetNames>
    <sheetDataSet>
      <sheetData sheetId="0"/>
      <sheetData sheetId="1"/>
      <sheetData sheetId="2"/>
      <sheetData sheetId="3">
        <row r="2">
          <cell r="E2" t="str">
            <v>Riesgo_Estratégico</v>
          </cell>
          <cell r="L2" t="str">
            <v>5. Se espera que el evento ocurra en la mayoría de las circunstancias
Orientador (Más de 1 vez al año)</v>
          </cell>
          <cell r="M2">
            <v>5</v>
          </cell>
          <cell r="N2" t="str">
            <v>5. Casi seguro</v>
          </cell>
          <cell r="P2" t="str">
            <v>PREVENTIVOS</v>
          </cell>
          <cell r="R2" t="str">
            <v xml:space="preserve">CCE Instalaciones </v>
          </cell>
          <cell r="T2" t="str">
            <v>FUERTE</v>
          </cell>
        </row>
        <row r="3">
          <cell r="E3" t="str">
            <v>Riesgo_Gerencial</v>
          </cell>
          <cell r="L3" t="str">
            <v>4. El evento probablemente ocurrirá en la mayoría de las circunstancias
Orientador (Al menos de 1 vez en el último año)</v>
          </cell>
          <cell r="M3">
            <v>4</v>
          </cell>
          <cell r="N3" t="str">
            <v>4. Probable</v>
          </cell>
          <cell r="P3" t="str">
            <v>CORRECTIVOS</v>
          </cell>
          <cell r="R3" t="str">
            <v xml:space="preserve">Mesa de servicio </v>
          </cell>
          <cell r="T3" t="str">
            <v>MODERADO</v>
          </cell>
          <cell r="X3" t="str">
            <v>FUERTEFUERTE</v>
          </cell>
          <cell r="Y3" t="str">
            <v>FUERTE</v>
          </cell>
          <cell r="Z3" t="str">
            <v>No</v>
          </cell>
          <cell r="AM3" t="str">
            <v>Confidencialidad</v>
          </cell>
        </row>
        <row r="4">
          <cell r="E4" t="str">
            <v>Riesgo_Operativo</v>
          </cell>
          <cell r="L4" t="str">
            <v>3. El evento podría ocurrir en algún momento
Orientador (Al menos de 1 vez en los últimos 2 años)</v>
          </cell>
          <cell r="M4">
            <v>3</v>
          </cell>
          <cell r="N4" t="str">
            <v>3. Posible</v>
          </cell>
          <cell r="R4" t="str">
            <v>Externos</v>
          </cell>
          <cell r="T4" t="str">
            <v>DÉBIL</v>
          </cell>
          <cell r="X4" t="str">
            <v>FUERTEMODERADO</v>
          </cell>
          <cell r="Y4" t="str">
            <v>MODERADO</v>
          </cell>
          <cell r="Z4" t="str">
            <v>Si</v>
          </cell>
          <cell r="AM4" t="str">
            <v>Integridad</v>
          </cell>
        </row>
        <row r="5">
          <cell r="E5" t="str">
            <v>Riesgo_Financiero</v>
          </cell>
          <cell r="L5" t="str">
            <v>2. El evento puede ocurrir en algún momento
Orientador
(Al menos de 1 vez en los últimos 5 años)</v>
          </cell>
          <cell r="M5">
            <v>2</v>
          </cell>
          <cell r="N5" t="str">
            <v>2. Improbable</v>
          </cell>
          <cell r="X5" t="str">
            <v>FUERTEDÉBIL</v>
          </cell>
          <cell r="Y5" t="str">
            <v>DÉBIL</v>
          </cell>
          <cell r="Z5" t="str">
            <v>Si</v>
          </cell>
          <cell r="AM5" t="str">
            <v>Disponibilidad</v>
          </cell>
        </row>
        <row r="6">
          <cell r="E6" t="str">
            <v>Riesgo_de_Tecnologico</v>
          </cell>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M6" t="str">
            <v>Confidencialidad e Integridad</v>
          </cell>
        </row>
        <row r="7">
          <cell r="E7" t="str">
            <v xml:space="preserve">Riesgo_de_Cumplimiento </v>
          </cell>
          <cell r="X7" t="str">
            <v>MODERADOMODERADO</v>
          </cell>
          <cell r="Y7" t="str">
            <v>MODERADO</v>
          </cell>
          <cell r="Z7" t="str">
            <v>Si</v>
          </cell>
          <cell r="AC7" t="str">
            <v>MODERADOdirectamente</v>
          </cell>
          <cell r="AD7">
            <v>1</v>
          </cell>
          <cell r="AE7" t="str">
            <v>FUERTEindirectamente</v>
          </cell>
          <cell r="AF7">
            <v>1</v>
          </cell>
          <cell r="AM7" t="str">
            <v>Confidencialidad y Disponibilidad</v>
          </cell>
        </row>
        <row r="8">
          <cell r="E8" t="str">
            <v>Riesgo_de_Imagen_o_Reputacional</v>
          </cell>
          <cell r="X8" t="str">
            <v>MODERADODÉBIL</v>
          </cell>
          <cell r="Y8" t="str">
            <v>DÉBIL</v>
          </cell>
          <cell r="Z8" t="str">
            <v>Si</v>
          </cell>
          <cell r="AE8" t="str">
            <v>MODERADOdirectamente</v>
          </cell>
          <cell r="AF8">
            <v>1</v>
          </cell>
          <cell r="AM8" t="str">
            <v>Integridad y Disponibilidad</v>
          </cell>
        </row>
        <row r="9">
          <cell r="E9" t="str">
            <v>Riesgo_Legal</v>
          </cell>
          <cell r="X9" t="str">
            <v>DÉBILFUERTE</v>
          </cell>
          <cell r="Y9" t="str">
            <v>DÉBIL</v>
          </cell>
          <cell r="Z9" t="str">
            <v>Si</v>
          </cell>
          <cell r="AM9" t="str">
            <v>Confidencialidad, Integridad y Disponibilidad</v>
          </cell>
        </row>
        <row r="10">
          <cell r="E10" t="str">
            <v>Riesgo_de_Corrupción</v>
          </cell>
          <cell r="H10" t="str">
            <v>3. Moderado</v>
          </cell>
          <cell r="I10" t="str">
            <v>2. Menor</v>
          </cell>
          <cell r="J10" t="str">
            <v>1.  Insignificante</v>
          </cell>
          <cell r="X10" t="str">
            <v>DÉBILMODERADO</v>
          </cell>
          <cell r="Y10" t="str">
            <v>DÉBIL</v>
          </cell>
          <cell r="Z10" t="str">
            <v>Si</v>
          </cell>
        </row>
        <row r="11">
          <cell r="E11" t="str">
            <v>Riesgo_Seguridad_Digital</v>
          </cell>
          <cell r="F11" t="str">
            <v>5. Catastrófico</v>
          </cell>
          <cell r="G11" t="str">
            <v>4. Mayor</v>
          </cell>
          <cell r="H11" t="str">
            <v>3. Moderado</v>
          </cell>
          <cell r="I11" t="str">
            <v>2. Menor</v>
          </cell>
          <cell r="J11" t="str">
            <v>1.  Insignificante</v>
          </cell>
          <cell r="X11" t="str">
            <v>DÉBILDÉBIL</v>
          </cell>
          <cell r="Y11" t="str">
            <v>DÉBIL</v>
          </cell>
          <cell r="Z11" t="str">
            <v>Si</v>
          </cell>
        </row>
      </sheetData>
      <sheetData sheetId="4">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5">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5"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6"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 val="CCE-DES-PL-01"/>
      <sheetName val="Matriz de Riesgos Corrupción"/>
      <sheetName val="Control de Cambios"/>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 sheetId="12"/>
      <sheetData sheetId="13">
        <row r="2">
          <cell r="C2"/>
        </row>
      </sheetData>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2)"/>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5"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6"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Matriz de Riesgos Corrupción"/>
      <sheetName val="Control de Cambios"/>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ow r="2">
          <cell r="A2" t="str">
            <v>Políticos</v>
          </cell>
          <cell r="B2" t="str">
            <v>Financieros</v>
          </cell>
          <cell r="C2" t="str">
            <v>Diseño del proceso</v>
          </cell>
        </row>
        <row r="3">
          <cell r="A3" t="str">
            <v>Económicos y financieros</v>
          </cell>
          <cell r="B3" t="str">
            <v>Personal</v>
          </cell>
          <cell r="C3" t="str">
            <v>Interacciones con otros procesos</v>
          </cell>
          <cell r="AR3" t="str">
            <v>Direccionamiento Estratégico</v>
          </cell>
        </row>
        <row r="4">
          <cell r="A4" t="str">
            <v>Sociales y culturales</v>
          </cell>
          <cell r="B4" t="str">
            <v>Procesos</v>
          </cell>
          <cell r="C4" t="str">
            <v>Transversalidad</v>
          </cell>
          <cell r="AR4" t="str">
            <v xml:space="preserve">Evaluación del Sistema de Control Interno </v>
          </cell>
        </row>
        <row r="5">
          <cell r="A5" t="str">
            <v xml:space="preserve">Tecnológicos </v>
          </cell>
          <cell r="B5" t="str">
            <v>Tecnología</v>
          </cell>
          <cell r="C5" t="str">
            <v>Procedimientos asociados</v>
          </cell>
          <cell r="AR5" t="str">
            <v xml:space="preserve">Comunicación </v>
          </cell>
        </row>
        <row r="6">
          <cell r="A6" t="str">
            <v xml:space="preserve">Ambientales </v>
          </cell>
          <cell r="B6" t="str">
            <v>Estratégicos</v>
          </cell>
          <cell r="C6" t="str">
            <v>Responsables del proceso</v>
          </cell>
          <cell r="AR6" t="str">
            <v xml:space="preserve">Gestión de agregación de Demanda </v>
          </cell>
        </row>
        <row r="7">
          <cell r="A7" t="str">
            <v>Legales y reglamentarios</v>
          </cell>
          <cell r="B7" t="str">
            <v>Comunicación interna</v>
          </cell>
          <cell r="C7" t="str">
            <v>Comunicación entre los procesos</v>
          </cell>
          <cell r="AR7" t="str">
            <v xml:space="preserve">Seguimiento normativo, legislativo y Judicial </v>
          </cell>
        </row>
        <row r="8">
          <cell r="C8" t="str">
            <v>Activos de seguridad digital del proceso</v>
          </cell>
          <cell r="AR8" t="str">
            <v xml:space="preserve">Elaboración de instrumentos para el sistema de Compra Publica </v>
          </cell>
        </row>
        <row r="9">
          <cell r="AR9" t="str">
            <v>SECOP II</v>
          </cell>
        </row>
        <row r="10">
          <cell r="AR10" t="str">
            <v xml:space="preserve">Planeación de TI </v>
          </cell>
        </row>
        <row r="11">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EICP-CP"/>
      <sheetName val="IMPACTO DE CORRUPCIÓN EICP-CP"/>
      <sheetName val="IMPACTO DE CORRUPCIÓN EICP-C(2)"/>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IMPACTO DE CORRUPCIÓN (2)"/>
      <sheetName val="Listas Nuevas"/>
      <sheetName val="MATRIZ DE CALIFICACIÓN"/>
      <sheetName val="Evaluación Diseño Control"/>
      <sheetName val="Hoja1"/>
      <sheetName val="Evalua Control"/>
      <sheetName val="CCE-DES-PL-01"/>
      <sheetName val="Matriz de Riesgos Corrupción"/>
      <sheetName val="Control de Cambios"/>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sheetData sheetId="12">
        <row r="2">
          <cell r="C2"/>
        </row>
      </sheetData>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Hoja2"/>
      <sheetName val="Resumen 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E6" t="str">
            <v>FUERTEdirectamente</v>
          </cell>
          <cell r="AF6">
            <v>2</v>
          </cell>
          <cell r="AJ6" t="str">
            <v>COMPARTIR EL RIESGO</v>
          </cell>
        </row>
        <row r="7">
          <cell r="X7" t="str">
            <v>MODERADOMODERADO</v>
          </cell>
          <cell r="Y7" t="str">
            <v>MODERADO</v>
          </cell>
          <cell r="Z7" t="str">
            <v>Si</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9">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Hoja2"/>
      <sheetName val="Resumen 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 val="CCE-DES-PL-01"/>
      <sheetName val="Matriz de Riesgos Corrupción"/>
      <sheetName val="Control de Camb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refreshError="1"/>
      <sheetData sheetId="11" refreshError="1"/>
      <sheetData sheetId="12" refreshError="1"/>
      <sheetData sheetId="13" refreshError="1"/>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Listas Nuevas"/>
      <sheetName val="MATRIZ DE CALIFICACIÓN"/>
      <sheetName val="Evaluación Diseño Control"/>
      <sheetName val="Autoseguimientos"/>
      <sheetName val="Hoja1"/>
      <sheetName val="Evalua Control"/>
      <sheetName val="CCE-DES-PL-01"/>
      <sheetName val="Riesgos Corrp Política vigente"/>
      <sheetName val="Riesgos de Corrup en actualizac"/>
      <sheetName val="Control de Cambios"/>
      <sheetName val="Matriz de Riesgos Corrupción"/>
    </sheetNames>
    <sheetDataSet>
      <sheetData sheetId="0"/>
      <sheetData sheetId="1" refreshError="1"/>
      <sheetData sheetId="2" refreshError="1"/>
      <sheetData sheetId="3"/>
      <sheetData sheetId="4" refreshError="1"/>
      <sheetData sheetId="5">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sheetData sheetId="9"/>
      <sheetData sheetId="10"/>
      <sheetData sheetId="11"/>
      <sheetData sheetId="12">
        <row r="2">
          <cell r="C2">
            <v>0</v>
          </cell>
        </row>
      </sheetData>
      <sheetData sheetId="13"/>
      <sheetData sheetId="14"/>
      <sheetData sheetId="15">
        <row r="2">
          <cell r="C2"/>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 val="CCE-DES-PL-01"/>
      <sheetName val="Riesgos Corrp Política vigente"/>
      <sheetName val="Riesgos de Corrup en actualizac"/>
      <sheetName val="Control de Cambios"/>
    </sheetNames>
    <sheetDataSet>
      <sheetData sheetId="0"/>
      <sheetData sheetId="1" refreshError="1"/>
      <sheetData sheetId="2"/>
      <sheetData sheetId="3" refreshError="1"/>
      <sheetData sheetId="4" refreshError="1"/>
      <sheetData sheetId="5">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sheetData sheetId="9"/>
      <sheetData sheetId="10"/>
      <sheetData sheetId="11"/>
      <sheetData sheetId="12">
        <row r="2">
          <cell r="C2">
            <v>0</v>
          </cell>
        </row>
      </sheetData>
      <sheetData sheetId="13"/>
      <sheetData sheetId="14"/>
    </sheetDataSet>
  </externalBook>
</externalLink>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BT70"/>
  <sheetViews>
    <sheetView tabSelected="1" topLeftCell="S1" zoomScale="80" zoomScaleNormal="80" workbookViewId="0">
      <pane ySplit="7" topLeftCell="A8" activePane="bottomLeft" state="frozen"/>
      <selection activeCell="AL7" sqref="AL7:AL9"/>
      <selection pane="bottomLeft" activeCell="AF60" sqref="AF60"/>
    </sheetView>
  </sheetViews>
  <sheetFormatPr baseColWidth="10" defaultColWidth="11" defaultRowHeight="14.25" x14ac:dyDescent="0.2"/>
  <cols>
    <col min="1" max="1" width="2.625" style="1" customWidth="1"/>
    <col min="2" max="2" width="2.625" style="7" customWidth="1"/>
    <col min="3" max="3" width="22.375" style="7" customWidth="1"/>
    <col min="4" max="4" width="2.625" style="7" customWidth="1"/>
    <col min="5" max="5" width="30.375" style="7" customWidth="1"/>
    <col min="6" max="6" width="2.625" style="7" customWidth="1"/>
    <col min="7" max="7" width="55.625" style="7" customWidth="1"/>
    <col min="8" max="8" width="2.625" style="7" customWidth="1"/>
    <col min="9" max="9" width="55.625" style="7" customWidth="1"/>
    <col min="10" max="10" width="2.625" style="7" customWidth="1"/>
    <col min="11" max="16" width="12.625" style="7" customWidth="1"/>
    <col min="17" max="17" width="12.625" style="57" customWidth="1"/>
    <col min="18" max="22" width="12.625" style="7" customWidth="1"/>
    <col min="23" max="23" width="2.625" style="7" customWidth="1"/>
    <col min="24" max="24" width="14.375" style="7" customWidth="1"/>
    <col min="25" max="25" width="2.625" style="7" customWidth="1"/>
    <col min="26" max="26" width="18.625" style="7" customWidth="1"/>
    <col min="27" max="27" width="2.625" style="7" customWidth="1"/>
    <col min="28" max="28" width="18.625" style="7" customWidth="1"/>
    <col min="29" max="29" width="2.625" style="7" customWidth="1"/>
    <col min="30" max="30" width="18.625" style="7" customWidth="1"/>
    <col min="31" max="31" width="2.625" style="7" customWidth="1"/>
    <col min="32" max="32" width="70.625" style="47" customWidth="1"/>
    <col min="33" max="33" width="2.625" style="7" customWidth="1"/>
    <col min="34" max="34" width="2.625" style="1" customWidth="1"/>
    <col min="35" max="16384" width="11" style="7"/>
  </cols>
  <sheetData>
    <row r="1" spans="1:72" s="1" customFormat="1" ht="15" thickBot="1" x14ac:dyDescent="0.25">
      <c r="AF1" s="2"/>
    </row>
    <row r="2" spans="1:72" ht="12" customHeight="1" thickTop="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5"/>
      <c r="AG2" s="6"/>
    </row>
    <row r="3" spans="1:72" ht="24" customHeight="1" x14ac:dyDescent="0.2">
      <c r="B3" s="8"/>
      <c r="C3" s="136" t="s">
        <v>36</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9"/>
    </row>
    <row r="4" spans="1:72" ht="21.75" customHeight="1" x14ac:dyDescent="0.2">
      <c r="B4" s="8"/>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9"/>
    </row>
    <row r="5" spans="1:72" ht="23.25" customHeight="1" x14ac:dyDescent="0.2">
      <c r="B5" s="8"/>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9"/>
      <c r="BT5" s="7" t="s">
        <v>565</v>
      </c>
    </row>
    <row r="6" spans="1:72" x14ac:dyDescent="0.2">
      <c r="B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1"/>
      <c r="AG6" s="9"/>
    </row>
    <row r="7" spans="1:72" s="21" customFormat="1" ht="52.5" customHeight="1" x14ac:dyDescent="0.2">
      <c r="A7" s="12"/>
      <c r="B7" s="13"/>
      <c r="C7" s="14" t="s">
        <v>0</v>
      </c>
      <c r="D7" s="15"/>
      <c r="E7" s="16" t="s">
        <v>0</v>
      </c>
      <c r="F7" s="17"/>
      <c r="G7" s="16" t="s">
        <v>1</v>
      </c>
      <c r="H7" s="17"/>
      <c r="I7" s="16" t="s">
        <v>2</v>
      </c>
      <c r="J7" s="17"/>
      <c r="K7" s="16" t="s">
        <v>3</v>
      </c>
      <c r="L7" s="16" t="s">
        <v>4</v>
      </c>
      <c r="M7" s="16" t="s">
        <v>5</v>
      </c>
      <c r="N7" s="16" t="s">
        <v>6</v>
      </c>
      <c r="O7" s="16" t="s">
        <v>7</v>
      </c>
      <c r="P7" s="16" t="s">
        <v>8</v>
      </c>
      <c r="Q7" s="58" t="s">
        <v>9</v>
      </c>
      <c r="R7" s="16" t="s">
        <v>10</v>
      </c>
      <c r="S7" s="16" t="s">
        <v>11</v>
      </c>
      <c r="T7" s="16" t="s">
        <v>12</v>
      </c>
      <c r="U7" s="16" t="s">
        <v>13</v>
      </c>
      <c r="V7" s="16" t="s">
        <v>14</v>
      </c>
      <c r="W7" s="15"/>
      <c r="X7" s="14" t="s">
        <v>15</v>
      </c>
      <c r="Y7" s="15"/>
      <c r="Z7" s="18" t="s">
        <v>16</v>
      </c>
      <c r="AA7" s="17"/>
      <c r="AB7" s="18" t="s">
        <v>17</v>
      </c>
      <c r="AC7" s="17"/>
      <c r="AD7" s="18" t="s">
        <v>18</v>
      </c>
      <c r="AE7" s="15"/>
      <c r="AF7" s="19" t="s">
        <v>19</v>
      </c>
      <c r="AG7" s="20"/>
      <c r="AH7" s="12"/>
    </row>
    <row r="8" spans="1:72" ht="33.75" customHeight="1" x14ac:dyDescent="0.2">
      <c r="B8" s="8"/>
      <c r="C8" s="10"/>
      <c r="D8" s="10"/>
      <c r="E8" s="22"/>
      <c r="F8" s="22"/>
      <c r="G8" s="22"/>
      <c r="H8" s="22"/>
      <c r="I8" s="22"/>
      <c r="J8" s="22"/>
      <c r="K8" s="22"/>
      <c r="L8" s="22"/>
      <c r="M8" s="22"/>
      <c r="N8" s="22"/>
      <c r="O8" s="22"/>
      <c r="P8" s="22"/>
      <c r="Q8" s="22"/>
      <c r="R8" s="22"/>
      <c r="S8" s="22"/>
      <c r="T8" s="22"/>
      <c r="U8" s="22"/>
      <c r="V8" s="22"/>
      <c r="W8" s="10"/>
      <c r="X8" s="10"/>
      <c r="Y8" s="10"/>
      <c r="Z8" s="22"/>
      <c r="AA8" s="22"/>
      <c r="AB8" s="22"/>
      <c r="AC8" s="22"/>
      <c r="AD8" s="22"/>
      <c r="AE8" s="10"/>
      <c r="AF8" s="11"/>
      <c r="AG8" s="9"/>
    </row>
    <row r="9" spans="1:72" ht="119.25" customHeight="1" x14ac:dyDescent="0.2">
      <c r="B9" s="8"/>
      <c r="C9" s="131" t="s">
        <v>37</v>
      </c>
      <c r="D9" s="10"/>
      <c r="E9" s="39" t="s">
        <v>38</v>
      </c>
      <c r="F9" s="49"/>
      <c r="G9" s="23" t="s">
        <v>39</v>
      </c>
      <c r="H9" s="22"/>
      <c r="I9" s="48" t="s">
        <v>91</v>
      </c>
      <c r="J9" s="22"/>
      <c r="K9" s="24"/>
      <c r="L9" s="50"/>
      <c r="M9" s="24"/>
      <c r="N9" s="25"/>
      <c r="O9" s="24"/>
      <c r="P9" s="23"/>
      <c r="Q9" s="23"/>
      <c r="R9" s="24"/>
      <c r="S9" s="24"/>
      <c r="T9" s="24"/>
      <c r="U9" s="24"/>
      <c r="V9" s="24"/>
      <c r="W9" s="10"/>
      <c r="X9" s="26">
        <v>1</v>
      </c>
      <c r="Y9" s="10"/>
      <c r="Z9" s="51">
        <f>AVERAGE(X9:X9)</f>
        <v>1</v>
      </c>
      <c r="AA9" s="22"/>
      <c r="AB9" s="138">
        <f>AVERAGE(Z9,Z11,Z13,Z17,Z19)</f>
        <v>0.43333333333333329</v>
      </c>
      <c r="AC9" s="22"/>
      <c r="AD9" s="147">
        <f>AVERAGE(AB9,AB22,AB24,AB38,AB51,AB64)</f>
        <v>0.33180555555555552</v>
      </c>
      <c r="AE9" s="10"/>
      <c r="AF9" s="28" t="s">
        <v>89</v>
      </c>
      <c r="AG9" s="9"/>
    </row>
    <row r="10" spans="1:72" x14ac:dyDescent="0.2">
      <c r="B10" s="8"/>
      <c r="C10" s="131"/>
      <c r="D10" s="10"/>
      <c r="E10" s="22"/>
      <c r="F10" s="22"/>
      <c r="G10" s="22"/>
      <c r="H10" s="22"/>
      <c r="I10" s="22"/>
      <c r="J10" s="22"/>
      <c r="K10" s="22"/>
      <c r="L10" s="22"/>
      <c r="M10" s="22"/>
      <c r="N10" s="22"/>
      <c r="O10" s="22"/>
      <c r="P10" s="22"/>
      <c r="Q10" s="22"/>
      <c r="R10" s="22"/>
      <c r="S10" s="22"/>
      <c r="T10" s="22"/>
      <c r="U10" s="22"/>
      <c r="V10" s="22"/>
      <c r="W10" s="10"/>
      <c r="X10" s="30"/>
      <c r="Y10" s="10"/>
      <c r="Z10" s="31"/>
      <c r="AA10" s="22"/>
      <c r="AB10" s="138"/>
      <c r="AC10" s="22"/>
      <c r="AD10" s="147"/>
      <c r="AE10" s="10"/>
      <c r="AF10" s="32"/>
      <c r="AG10" s="9"/>
    </row>
    <row r="11" spans="1:72" ht="115.5" customHeight="1" x14ac:dyDescent="0.2">
      <c r="B11" s="8"/>
      <c r="C11" s="131"/>
      <c r="D11" s="10"/>
      <c r="E11" s="39" t="s">
        <v>40</v>
      </c>
      <c r="F11" s="22"/>
      <c r="G11" s="23" t="s">
        <v>41</v>
      </c>
      <c r="H11" s="17"/>
      <c r="I11" s="48" t="s">
        <v>91</v>
      </c>
      <c r="J11" s="22"/>
      <c r="K11" s="33"/>
      <c r="L11" s="25"/>
      <c r="M11" s="50"/>
      <c r="N11" s="33"/>
      <c r="O11" s="33"/>
      <c r="P11" s="33"/>
      <c r="Q11" s="33"/>
      <c r="R11" s="33"/>
      <c r="S11" s="33"/>
      <c r="T11" s="33"/>
      <c r="U11" s="33"/>
      <c r="V11" s="33"/>
      <c r="W11" s="10"/>
      <c r="X11" s="34">
        <v>1</v>
      </c>
      <c r="Y11" s="10"/>
      <c r="Z11" s="51">
        <f>AVERAGE(X11:X11)</f>
        <v>1</v>
      </c>
      <c r="AA11" s="22"/>
      <c r="AB11" s="138"/>
      <c r="AC11" s="22"/>
      <c r="AD11" s="147"/>
      <c r="AE11" s="10"/>
      <c r="AF11" s="29" t="s">
        <v>89</v>
      </c>
      <c r="AG11" s="9"/>
    </row>
    <row r="12" spans="1:72" x14ac:dyDescent="0.2">
      <c r="B12" s="8"/>
      <c r="C12" s="131"/>
      <c r="D12" s="10"/>
      <c r="E12" s="22"/>
      <c r="F12" s="22"/>
      <c r="G12" s="22"/>
      <c r="H12" s="22"/>
      <c r="I12" s="22"/>
      <c r="J12" s="22"/>
      <c r="K12" s="22"/>
      <c r="L12" s="22"/>
      <c r="M12" s="22"/>
      <c r="N12" s="22"/>
      <c r="O12" s="22"/>
      <c r="P12" s="22"/>
      <c r="Q12" s="22"/>
      <c r="R12" s="22"/>
      <c r="S12" s="22"/>
      <c r="T12" s="22"/>
      <c r="U12" s="22"/>
      <c r="V12" s="22"/>
      <c r="W12" s="10"/>
      <c r="X12" s="31"/>
      <c r="Y12" s="10"/>
      <c r="Z12" s="31"/>
      <c r="AA12" s="22"/>
      <c r="AB12" s="138"/>
      <c r="AC12" s="22"/>
      <c r="AD12" s="147"/>
      <c r="AE12" s="10"/>
      <c r="AF12" s="32"/>
      <c r="AG12" s="9"/>
    </row>
    <row r="13" spans="1:72" ht="123.75" customHeight="1" x14ac:dyDescent="0.2">
      <c r="B13" s="8"/>
      <c r="C13" s="131"/>
      <c r="D13" s="10"/>
      <c r="E13" s="137" t="s">
        <v>20</v>
      </c>
      <c r="F13" s="22"/>
      <c r="G13" s="23" t="s">
        <v>87</v>
      </c>
      <c r="H13" s="17"/>
      <c r="I13" s="56" t="s">
        <v>93</v>
      </c>
      <c r="J13" s="22"/>
      <c r="K13" s="50"/>
      <c r="L13" s="35"/>
      <c r="M13" s="23"/>
      <c r="N13" s="23"/>
      <c r="O13" s="24"/>
      <c r="P13" s="25"/>
      <c r="Q13" s="23"/>
      <c r="R13" s="24"/>
      <c r="S13" s="24"/>
      <c r="T13" s="24"/>
      <c r="U13" s="25"/>
      <c r="V13" s="24"/>
      <c r="W13" s="10"/>
      <c r="X13" s="34">
        <v>0.5</v>
      </c>
      <c r="Y13" s="10"/>
      <c r="Z13" s="130">
        <f>AVERAGE(X13:X15)</f>
        <v>0.16666666666666666</v>
      </c>
      <c r="AA13" s="22"/>
      <c r="AB13" s="138"/>
      <c r="AC13" s="22"/>
      <c r="AD13" s="147"/>
      <c r="AE13" s="10"/>
      <c r="AF13" s="36" t="s">
        <v>566</v>
      </c>
      <c r="AG13" s="9"/>
    </row>
    <row r="14" spans="1:72" ht="77.25" customHeight="1" x14ac:dyDescent="0.2">
      <c r="B14" s="8"/>
      <c r="C14" s="131"/>
      <c r="D14" s="10"/>
      <c r="E14" s="137"/>
      <c r="F14" s="22"/>
      <c r="G14" s="23" t="s">
        <v>42</v>
      </c>
      <c r="H14" s="17"/>
      <c r="I14" s="65" t="s">
        <v>91</v>
      </c>
      <c r="J14" s="22"/>
      <c r="K14" s="50"/>
      <c r="L14" s="24"/>
      <c r="M14" s="24"/>
      <c r="N14" s="24"/>
      <c r="O14" s="24"/>
      <c r="P14" s="24"/>
      <c r="Q14" s="23"/>
      <c r="R14" s="24"/>
      <c r="S14" s="24"/>
      <c r="T14" s="24"/>
      <c r="U14" s="24"/>
      <c r="V14" s="25"/>
      <c r="W14" s="10"/>
      <c r="X14" s="34">
        <v>0</v>
      </c>
      <c r="Y14" s="10"/>
      <c r="Z14" s="130"/>
      <c r="AA14" s="22"/>
      <c r="AB14" s="138"/>
      <c r="AC14" s="22"/>
      <c r="AD14" s="147"/>
      <c r="AE14" s="10"/>
      <c r="AF14" s="61" t="s">
        <v>90</v>
      </c>
      <c r="AG14" s="9"/>
    </row>
    <row r="15" spans="1:72" ht="73.5" customHeight="1" x14ac:dyDescent="0.2">
      <c r="B15" s="8"/>
      <c r="C15" s="131"/>
      <c r="D15" s="10"/>
      <c r="E15" s="137"/>
      <c r="F15" s="22"/>
      <c r="G15" s="23" t="s">
        <v>43</v>
      </c>
      <c r="H15" s="17"/>
      <c r="I15" s="65" t="s">
        <v>91</v>
      </c>
      <c r="J15" s="22"/>
      <c r="K15" s="50"/>
      <c r="L15" s="24"/>
      <c r="M15" s="24"/>
      <c r="N15" s="24"/>
      <c r="O15" s="24"/>
      <c r="P15" s="24"/>
      <c r="Q15" s="23"/>
      <c r="R15" s="24"/>
      <c r="S15" s="24"/>
      <c r="T15" s="24"/>
      <c r="U15" s="24"/>
      <c r="V15" s="25"/>
      <c r="W15" s="10"/>
      <c r="X15" s="34">
        <v>0</v>
      </c>
      <c r="Y15" s="10"/>
      <c r="Z15" s="130"/>
      <c r="AA15" s="22"/>
      <c r="AB15" s="138"/>
      <c r="AC15" s="22"/>
      <c r="AD15" s="147"/>
      <c r="AE15" s="10"/>
      <c r="AF15" s="36" t="s">
        <v>90</v>
      </c>
      <c r="AG15" s="9"/>
    </row>
    <row r="16" spans="1:72" x14ac:dyDescent="0.2">
      <c r="B16" s="8"/>
      <c r="C16" s="131"/>
      <c r="D16" s="10"/>
      <c r="E16" s="22"/>
      <c r="F16" s="22"/>
      <c r="G16" s="22"/>
      <c r="H16" s="17"/>
      <c r="I16" s="22"/>
      <c r="J16" s="22"/>
      <c r="K16" s="22"/>
      <c r="L16" s="22"/>
      <c r="M16" s="22"/>
      <c r="N16" s="22"/>
      <c r="O16" s="22"/>
      <c r="P16" s="22"/>
      <c r="Q16" s="22"/>
      <c r="R16" s="22"/>
      <c r="S16" s="22"/>
      <c r="T16" s="22"/>
      <c r="U16" s="22"/>
      <c r="V16" s="22"/>
      <c r="W16" s="10"/>
      <c r="X16" s="31"/>
      <c r="Y16" s="10"/>
      <c r="Z16" s="31"/>
      <c r="AA16" s="22"/>
      <c r="AB16" s="138"/>
      <c r="AC16" s="22"/>
      <c r="AD16" s="147"/>
      <c r="AE16" s="10"/>
      <c r="AF16" s="32"/>
      <c r="AG16" s="9"/>
    </row>
    <row r="17" spans="2:33" ht="96" customHeight="1" x14ac:dyDescent="0.2">
      <c r="B17" s="8"/>
      <c r="C17" s="131"/>
      <c r="D17" s="10"/>
      <c r="E17" s="39" t="s">
        <v>21</v>
      </c>
      <c r="F17" s="22"/>
      <c r="G17" s="23" t="s">
        <v>44</v>
      </c>
      <c r="H17" s="17"/>
      <c r="I17" s="65" t="s">
        <v>91</v>
      </c>
      <c r="J17" s="22"/>
      <c r="K17" s="33"/>
      <c r="L17" s="33"/>
      <c r="M17" s="33"/>
      <c r="N17" s="33"/>
      <c r="O17" s="33"/>
      <c r="P17" s="33"/>
      <c r="Q17" s="59"/>
      <c r="R17" s="33"/>
      <c r="S17" s="33"/>
      <c r="T17" s="25"/>
      <c r="U17" s="33"/>
      <c r="V17" s="33"/>
      <c r="W17" s="10"/>
      <c r="X17" s="34">
        <v>0</v>
      </c>
      <c r="Y17" s="10"/>
      <c r="Z17" s="52">
        <f>AVERAGE(X17:X17)</f>
        <v>0</v>
      </c>
      <c r="AA17" s="22"/>
      <c r="AB17" s="138"/>
      <c r="AC17" s="22"/>
      <c r="AD17" s="147"/>
      <c r="AE17" s="10"/>
      <c r="AF17" s="61" t="s">
        <v>90</v>
      </c>
      <c r="AG17" s="9"/>
    </row>
    <row r="18" spans="2:33" x14ac:dyDescent="0.2">
      <c r="B18" s="8"/>
      <c r="C18" s="131"/>
      <c r="D18" s="10"/>
      <c r="E18" s="22"/>
      <c r="F18" s="22"/>
      <c r="G18" s="17"/>
      <c r="H18" s="17"/>
      <c r="I18" s="17"/>
      <c r="J18" s="22"/>
      <c r="K18" s="22"/>
      <c r="L18" s="22"/>
      <c r="M18" s="22"/>
      <c r="N18" s="22"/>
      <c r="O18" s="22"/>
      <c r="P18" s="22"/>
      <c r="Q18" s="22"/>
      <c r="R18" s="22"/>
      <c r="S18" s="22"/>
      <c r="T18" s="22"/>
      <c r="U18" s="22"/>
      <c r="V18" s="22"/>
      <c r="W18" s="10"/>
      <c r="X18" s="31"/>
      <c r="Y18" s="10"/>
      <c r="Z18" s="31"/>
      <c r="AA18" s="22"/>
      <c r="AB18" s="138"/>
      <c r="AC18" s="22"/>
      <c r="AD18" s="147"/>
      <c r="AE18" s="10"/>
      <c r="AF18" s="32"/>
      <c r="AG18" s="9"/>
    </row>
    <row r="19" spans="2:33" ht="60" customHeight="1" x14ac:dyDescent="0.2">
      <c r="B19" s="8"/>
      <c r="C19" s="131"/>
      <c r="D19" s="10"/>
      <c r="E19" s="151" t="s">
        <v>22</v>
      </c>
      <c r="F19" s="22"/>
      <c r="G19" s="23" t="s">
        <v>45</v>
      </c>
      <c r="H19" s="17"/>
      <c r="I19" s="65" t="s">
        <v>91</v>
      </c>
      <c r="J19" s="22"/>
      <c r="K19" s="33"/>
      <c r="L19" s="33"/>
      <c r="M19" s="33"/>
      <c r="N19" s="33"/>
      <c r="O19" s="33"/>
      <c r="P19" s="33"/>
      <c r="Q19" s="33"/>
      <c r="R19" s="33"/>
      <c r="S19" s="33"/>
      <c r="T19" s="25"/>
      <c r="U19" s="33"/>
      <c r="V19" s="50"/>
      <c r="W19" s="10"/>
      <c r="X19" s="34">
        <v>0</v>
      </c>
      <c r="Y19" s="10"/>
      <c r="Z19" s="132">
        <f>AVERAGE(X19:X20)</f>
        <v>0</v>
      </c>
      <c r="AA19" s="22"/>
      <c r="AB19" s="138"/>
      <c r="AC19" s="22"/>
      <c r="AD19" s="147"/>
      <c r="AE19" s="10"/>
      <c r="AF19" s="36" t="s">
        <v>90</v>
      </c>
      <c r="AG19" s="9"/>
    </row>
    <row r="20" spans="2:33" ht="60" customHeight="1" x14ac:dyDescent="0.2">
      <c r="B20" s="8"/>
      <c r="C20" s="131"/>
      <c r="D20" s="10"/>
      <c r="E20" s="151"/>
      <c r="F20" s="22"/>
      <c r="G20" s="23" t="s">
        <v>46</v>
      </c>
      <c r="H20" s="17"/>
      <c r="I20" s="65" t="s">
        <v>91</v>
      </c>
      <c r="J20" s="22"/>
      <c r="K20" s="33"/>
      <c r="L20" s="33"/>
      <c r="M20" s="33"/>
      <c r="N20" s="33"/>
      <c r="O20" s="33"/>
      <c r="P20" s="33"/>
      <c r="Q20" s="33"/>
      <c r="R20" s="33"/>
      <c r="S20" s="33"/>
      <c r="T20" s="33"/>
      <c r="U20" s="33"/>
      <c r="V20" s="25"/>
      <c r="W20" s="10"/>
      <c r="X20" s="34">
        <v>0</v>
      </c>
      <c r="Y20" s="10"/>
      <c r="Z20" s="133"/>
      <c r="AA20" s="22"/>
      <c r="AB20" s="138"/>
      <c r="AC20" s="22"/>
      <c r="AD20" s="147"/>
      <c r="AE20" s="10"/>
      <c r="AF20" s="36" t="s">
        <v>90</v>
      </c>
      <c r="AG20" s="9"/>
    </row>
    <row r="21" spans="2:33" x14ac:dyDescent="0.2">
      <c r="B21" s="8"/>
      <c r="C21" s="10"/>
      <c r="D21" s="10"/>
      <c r="E21" s="22"/>
      <c r="F21" s="22"/>
      <c r="G21" s="22"/>
      <c r="H21" s="22"/>
      <c r="I21" s="22"/>
      <c r="J21" s="22"/>
      <c r="K21" s="22"/>
      <c r="L21" s="22"/>
      <c r="M21" s="22"/>
      <c r="N21" s="22"/>
      <c r="O21" s="22"/>
      <c r="P21" s="22"/>
      <c r="Q21" s="22"/>
      <c r="R21" s="22"/>
      <c r="S21" s="22"/>
      <c r="T21" s="22"/>
      <c r="U21" s="22"/>
      <c r="V21" s="22"/>
      <c r="W21" s="10"/>
      <c r="X21" s="31"/>
      <c r="Y21" s="10"/>
      <c r="Z21" s="31"/>
      <c r="AA21" s="22"/>
      <c r="AB21" s="31"/>
      <c r="AC21" s="22"/>
      <c r="AD21" s="147"/>
      <c r="AE21" s="10"/>
      <c r="AF21" s="32"/>
      <c r="AG21" s="9"/>
    </row>
    <row r="22" spans="2:33" ht="142.5" customHeight="1" x14ac:dyDescent="0.2">
      <c r="B22" s="8"/>
      <c r="C22" s="48" t="s">
        <v>48</v>
      </c>
      <c r="D22" s="10"/>
      <c r="E22" s="48" t="s">
        <v>47</v>
      </c>
      <c r="F22" s="22"/>
      <c r="G22" s="23" t="s">
        <v>49</v>
      </c>
      <c r="H22" s="22"/>
      <c r="I22" s="48" t="s">
        <v>94</v>
      </c>
      <c r="J22" s="22"/>
      <c r="K22" s="53"/>
      <c r="L22" s="53"/>
      <c r="M22" s="25"/>
      <c r="N22" s="53"/>
      <c r="O22" s="53"/>
      <c r="P22" s="53"/>
      <c r="Q22" s="60"/>
      <c r="R22" s="53"/>
      <c r="S22" s="53"/>
      <c r="T22" s="53"/>
      <c r="U22" s="53"/>
      <c r="V22" s="53"/>
      <c r="W22" s="10"/>
      <c r="X22" s="34">
        <v>0.67</v>
      </c>
      <c r="Y22" s="10"/>
      <c r="Z22" s="54">
        <f>+AVERAGE(X22)</f>
        <v>0.67</v>
      </c>
      <c r="AA22" s="22"/>
      <c r="AB22" s="27">
        <f>+AVERAGE(Z22)</f>
        <v>0.67</v>
      </c>
      <c r="AC22" s="22"/>
      <c r="AD22" s="147"/>
      <c r="AE22" s="10"/>
      <c r="AF22" s="63" t="s">
        <v>92</v>
      </c>
      <c r="AG22" s="9"/>
    </row>
    <row r="23" spans="2:33" x14ac:dyDescent="0.2">
      <c r="B23" s="8"/>
      <c r="C23" s="10"/>
      <c r="D23" s="10"/>
      <c r="E23" s="22"/>
      <c r="F23" s="22"/>
      <c r="G23" s="22"/>
      <c r="H23" s="22"/>
      <c r="I23" s="22"/>
      <c r="J23" s="22"/>
      <c r="K23" s="22"/>
      <c r="L23" s="22"/>
      <c r="M23" s="22"/>
      <c r="N23" s="22"/>
      <c r="O23" s="22"/>
      <c r="P23" s="22"/>
      <c r="Q23" s="22"/>
      <c r="R23" s="22"/>
      <c r="S23" s="22"/>
      <c r="T23" s="22"/>
      <c r="U23" s="22"/>
      <c r="V23" s="22"/>
      <c r="W23" s="10"/>
      <c r="X23" s="31"/>
      <c r="Y23" s="10"/>
      <c r="Z23" s="31"/>
      <c r="AA23" s="22"/>
      <c r="AB23" s="31"/>
      <c r="AC23" s="22"/>
      <c r="AD23" s="147"/>
      <c r="AE23" s="10"/>
      <c r="AF23" s="32"/>
      <c r="AG23" s="9"/>
    </row>
    <row r="24" spans="2:33" ht="93.75" customHeight="1" x14ac:dyDescent="0.2">
      <c r="B24" s="8"/>
      <c r="C24" s="148" t="s">
        <v>50</v>
      </c>
      <c r="D24" s="10"/>
      <c r="E24" s="137" t="s">
        <v>51</v>
      </c>
      <c r="F24" s="22"/>
      <c r="G24" s="23" t="s">
        <v>52</v>
      </c>
      <c r="H24" s="17"/>
      <c r="I24" s="65" t="s">
        <v>91</v>
      </c>
      <c r="J24" s="22"/>
      <c r="K24" s="50"/>
      <c r="L24" s="23"/>
      <c r="M24" s="23"/>
      <c r="N24" s="23"/>
      <c r="O24" s="23"/>
      <c r="P24" s="25"/>
      <c r="Q24" s="23"/>
      <c r="R24" s="23"/>
      <c r="S24" s="25"/>
      <c r="T24" s="23"/>
      <c r="U24" s="23"/>
      <c r="V24" s="23"/>
      <c r="W24" s="10"/>
      <c r="X24" s="34">
        <v>0</v>
      </c>
      <c r="Y24" s="10"/>
      <c r="Z24" s="139">
        <f>AVERAGE(X24:X27)</f>
        <v>0.25</v>
      </c>
      <c r="AA24" s="22"/>
      <c r="AB24" s="139">
        <f>AVERAGE(Z24,Z29,Z32,Z35)</f>
        <v>0.21249999999999999</v>
      </c>
      <c r="AC24" s="22"/>
      <c r="AD24" s="147"/>
      <c r="AE24" s="10"/>
      <c r="AF24" s="62" t="s">
        <v>90</v>
      </c>
      <c r="AG24" s="9"/>
    </row>
    <row r="25" spans="2:33" ht="120" customHeight="1" x14ac:dyDescent="0.2">
      <c r="B25" s="8"/>
      <c r="C25" s="149"/>
      <c r="D25" s="10"/>
      <c r="E25" s="137"/>
      <c r="F25" s="22"/>
      <c r="G25" s="23" t="s">
        <v>53</v>
      </c>
      <c r="H25" s="17"/>
      <c r="I25" s="65" t="s">
        <v>91</v>
      </c>
      <c r="J25" s="22"/>
      <c r="K25" s="50"/>
      <c r="L25" s="23"/>
      <c r="M25" s="23"/>
      <c r="N25" s="23"/>
      <c r="O25" s="23"/>
      <c r="P25" s="23"/>
      <c r="Q25" s="23"/>
      <c r="R25" s="23"/>
      <c r="S25" s="23"/>
      <c r="T25" s="25"/>
      <c r="U25" s="23"/>
      <c r="V25" s="23"/>
      <c r="W25" s="10"/>
      <c r="X25" s="34">
        <v>0</v>
      </c>
      <c r="Y25" s="10"/>
      <c r="Z25" s="139"/>
      <c r="AA25" s="22"/>
      <c r="AB25" s="139"/>
      <c r="AC25" s="22"/>
      <c r="AD25" s="147"/>
      <c r="AE25" s="10"/>
      <c r="AF25" s="36" t="s">
        <v>90</v>
      </c>
      <c r="AG25" s="9"/>
    </row>
    <row r="26" spans="2:33" ht="108" customHeight="1" x14ac:dyDescent="0.2">
      <c r="B26" s="8"/>
      <c r="C26" s="149"/>
      <c r="D26" s="10"/>
      <c r="E26" s="137"/>
      <c r="F26" s="22"/>
      <c r="G26" s="23" t="s">
        <v>54</v>
      </c>
      <c r="H26" s="17"/>
      <c r="I26" s="23" t="s">
        <v>95</v>
      </c>
      <c r="J26" s="22"/>
      <c r="K26" s="23"/>
      <c r="L26" s="23"/>
      <c r="M26" s="23"/>
      <c r="N26" s="23"/>
      <c r="O26" s="23"/>
      <c r="P26" s="25"/>
      <c r="Q26" s="23"/>
      <c r="S26" s="23"/>
      <c r="T26" s="23"/>
      <c r="U26" s="23"/>
      <c r="V26" s="23"/>
      <c r="W26" s="10"/>
      <c r="X26" s="34">
        <v>1</v>
      </c>
      <c r="Y26" s="10"/>
      <c r="Z26" s="139"/>
      <c r="AA26" s="22"/>
      <c r="AB26" s="139"/>
      <c r="AC26" s="22"/>
      <c r="AD26" s="147"/>
      <c r="AE26" s="10"/>
      <c r="AF26" s="36" t="s">
        <v>99</v>
      </c>
      <c r="AG26" s="9"/>
    </row>
    <row r="27" spans="2:33" ht="84.75" customHeight="1" x14ac:dyDescent="0.2">
      <c r="B27" s="8"/>
      <c r="C27" s="149"/>
      <c r="D27" s="10"/>
      <c r="E27" s="137"/>
      <c r="F27" s="22"/>
      <c r="G27" s="23" t="s">
        <v>55</v>
      </c>
      <c r="H27" s="17"/>
      <c r="I27" s="65" t="s">
        <v>91</v>
      </c>
      <c r="J27" s="22"/>
      <c r="K27" s="23"/>
      <c r="L27" s="23"/>
      <c r="M27" s="23"/>
      <c r="N27" s="23"/>
      <c r="O27" s="23"/>
      <c r="P27" s="23"/>
      <c r="Q27" s="23"/>
      <c r="R27" s="23"/>
      <c r="S27" s="23"/>
      <c r="T27" s="23"/>
      <c r="U27" s="25"/>
      <c r="V27" s="23"/>
      <c r="W27" s="10"/>
      <c r="X27" s="26">
        <v>0</v>
      </c>
      <c r="Y27" s="10"/>
      <c r="Z27" s="139"/>
      <c r="AA27" s="22"/>
      <c r="AB27" s="139"/>
      <c r="AC27" s="22"/>
      <c r="AD27" s="147"/>
      <c r="AE27" s="10"/>
      <c r="AF27" s="36" t="s">
        <v>90</v>
      </c>
      <c r="AG27" s="9"/>
    </row>
    <row r="28" spans="2:33" x14ac:dyDescent="0.2">
      <c r="B28" s="8"/>
      <c r="C28" s="149"/>
      <c r="D28" s="10"/>
      <c r="E28" s="22"/>
      <c r="F28" s="22"/>
      <c r="G28" s="22"/>
      <c r="H28" s="17"/>
      <c r="I28" s="22"/>
      <c r="J28" s="22"/>
      <c r="K28" s="22"/>
      <c r="L28" s="22"/>
      <c r="M28" s="22"/>
      <c r="N28" s="22"/>
      <c r="O28" s="22"/>
      <c r="P28" s="22"/>
      <c r="Q28" s="22"/>
      <c r="R28" s="22"/>
      <c r="S28" s="22"/>
      <c r="T28" s="22"/>
      <c r="U28" s="22"/>
      <c r="V28" s="22"/>
      <c r="W28" s="10"/>
      <c r="X28" s="30"/>
      <c r="Y28" s="10"/>
      <c r="Z28" s="31"/>
      <c r="AA28" s="22"/>
      <c r="AB28" s="139"/>
      <c r="AC28" s="22"/>
      <c r="AD28" s="147"/>
      <c r="AE28" s="10"/>
      <c r="AF28" s="11"/>
      <c r="AG28" s="9"/>
    </row>
    <row r="29" spans="2:33" ht="306" customHeight="1" x14ac:dyDescent="0.2">
      <c r="B29" s="8"/>
      <c r="C29" s="149"/>
      <c r="D29" s="10"/>
      <c r="E29" s="137" t="s">
        <v>23</v>
      </c>
      <c r="F29" s="22"/>
      <c r="G29" s="23" t="s">
        <v>56</v>
      </c>
      <c r="H29" s="17"/>
      <c r="I29" s="23" t="s">
        <v>96</v>
      </c>
      <c r="J29" s="22"/>
      <c r="K29" s="23"/>
      <c r="L29" s="23"/>
      <c r="M29" s="23"/>
      <c r="N29" s="23"/>
      <c r="O29" s="23"/>
      <c r="P29" s="25"/>
      <c r="Q29" s="23"/>
      <c r="R29" s="23"/>
      <c r="S29" s="23"/>
      <c r="T29" s="23"/>
      <c r="U29" s="23"/>
      <c r="V29" s="50"/>
      <c r="W29" s="10"/>
      <c r="X29" s="26">
        <v>0.2</v>
      </c>
      <c r="Y29" s="10"/>
      <c r="Z29" s="139">
        <f>+AVERAGE(X29:X30)</f>
        <v>0.6</v>
      </c>
      <c r="AA29" s="22"/>
      <c r="AB29" s="139"/>
      <c r="AC29" s="22"/>
      <c r="AD29" s="147"/>
      <c r="AE29" s="10"/>
      <c r="AF29" s="67" t="s">
        <v>567</v>
      </c>
      <c r="AG29" s="9"/>
    </row>
    <row r="30" spans="2:33" ht="96" customHeight="1" x14ac:dyDescent="0.2">
      <c r="B30" s="8"/>
      <c r="C30" s="149"/>
      <c r="D30" s="10"/>
      <c r="E30" s="137"/>
      <c r="F30" s="22"/>
      <c r="G30" s="23" t="s">
        <v>57</v>
      </c>
      <c r="H30" s="17"/>
      <c r="I30" s="48" t="s">
        <v>91</v>
      </c>
      <c r="J30" s="22"/>
      <c r="K30" s="23"/>
      <c r="L30" s="23"/>
      <c r="M30" s="25"/>
      <c r="N30" s="23"/>
      <c r="O30" s="23"/>
      <c r="P30" s="23"/>
      <c r="Q30" s="23"/>
      <c r="R30" s="23"/>
      <c r="S30" s="23"/>
      <c r="T30" s="23"/>
      <c r="U30" s="23"/>
      <c r="V30" s="23"/>
      <c r="W30" s="10"/>
      <c r="X30" s="26">
        <v>1</v>
      </c>
      <c r="Y30" s="10"/>
      <c r="Z30" s="139"/>
      <c r="AA30" s="22"/>
      <c r="AB30" s="139"/>
      <c r="AC30" s="22"/>
      <c r="AD30" s="147"/>
      <c r="AE30" s="10"/>
      <c r="AF30" s="37" t="s">
        <v>89</v>
      </c>
      <c r="AG30" s="9"/>
    </row>
    <row r="31" spans="2:33" x14ac:dyDescent="0.2">
      <c r="B31" s="8"/>
      <c r="C31" s="149"/>
      <c r="D31" s="10"/>
      <c r="E31" s="22"/>
      <c r="F31" s="22"/>
      <c r="G31" s="22"/>
      <c r="H31" s="17"/>
      <c r="I31" s="22"/>
      <c r="J31" s="22"/>
      <c r="K31" s="22"/>
      <c r="L31" s="22"/>
      <c r="M31" s="22"/>
      <c r="N31" s="22"/>
      <c r="O31" s="22"/>
      <c r="P31" s="22"/>
      <c r="Q31" s="22"/>
      <c r="R31" s="22"/>
      <c r="S31" s="22"/>
      <c r="T31" s="22"/>
      <c r="U31" s="22"/>
      <c r="V31" s="22"/>
      <c r="W31" s="10"/>
      <c r="X31" s="30"/>
      <c r="Y31" s="10"/>
      <c r="Z31" s="31"/>
      <c r="AA31" s="22"/>
      <c r="AB31" s="139"/>
      <c r="AC31" s="22"/>
      <c r="AD31" s="147"/>
      <c r="AE31" s="10"/>
      <c r="AF31" s="37"/>
      <c r="AG31" s="9"/>
    </row>
    <row r="32" spans="2:33" ht="81" customHeight="1" x14ac:dyDescent="0.2">
      <c r="B32" s="8"/>
      <c r="C32" s="149"/>
      <c r="D32" s="10"/>
      <c r="E32" s="137" t="s">
        <v>35</v>
      </c>
      <c r="F32" s="22"/>
      <c r="G32" s="23" t="s">
        <v>58</v>
      </c>
      <c r="H32" s="17"/>
      <c r="I32" s="23" t="s">
        <v>97</v>
      </c>
      <c r="J32" s="22"/>
      <c r="K32" s="24"/>
      <c r="L32" s="24"/>
      <c r="M32" s="24"/>
      <c r="N32" s="23"/>
      <c r="O32" s="25"/>
      <c r="P32" s="23"/>
      <c r="Q32" s="23"/>
      <c r="R32" s="23"/>
      <c r="S32" s="23"/>
      <c r="T32" s="23"/>
      <c r="U32" s="23"/>
      <c r="V32" s="50"/>
      <c r="W32" s="10"/>
      <c r="X32" s="34">
        <v>0</v>
      </c>
      <c r="Y32" s="10"/>
      <c r="Z32" s="139">
        <f>+AVERAGE(X32:X33)</f>
        <v>0</v>
      </c>
      <c r="AA32" s="22"/>
      <c r="AB32" s="139"/>
      <c r="AC32" s="22"/>
      <c r="AD32" s="147"/>
      <c r="AE32" s="10"/>
      <c r="AF32" s="36" t="s">
        <v>568</v>
      </c>
      <c r="AG32" s="9"/>
    </row>
    <row r="33" spans="2:33" ht="117.75" customHeight="1" x14ac:dyDescent="0.2">
      <c r="B33" s="8"/>
      <c r="C33" s="149"/>
      <c r="D33" s="10"/>
      <c r="E33" s="137"/>
      <c r="F33" s="22"/>
      <c r="G33" s="23" t="s">
        <v>59</v>
      </c>
      <c r="H33" s="17"/>
      <c r="I33" s="65" t="s">
        <v>91</v>
      </c>
      <c r="J33" s="22"/>
      <c r="K33" s="24"/>
      <c r="L33" s="24"/>
      <c r="M33" s="24"/>
      <c r="N33" s="50"/>
      <c r="O33" s="24"/>
      <c r="P33" s="24"/>
      <c r="Q33" s="23"/>
      <c r="R33" s="24"/>
      <c r="S33" s="24"/>
      <c r="T33" s="24"/>
      <c r="U33" s="24"/>
      <c r="V33" s="25"/>
      <c r="W33" s="10"/>
      <c r="X33" s="34">
        <v>0</v>
      </c>
      <c r="Y33" s="10"/>
      <c r="Z33" s="139"/>
      <c r="AA33" s="22"/>
      <c r="AB33" s="139"/>
      <c r="AC33" s="22"/>
      <c r="AD33" s="147"/>
      <c r="AE33" s="10"/>
      <c r="AF33" s="36" t="s">
        <v>90</v>
      </c>
      <c r="AG33" s="9"/>
    </row>
    <row r="34" spans="2:33" x14ac:dyDescent="0.2">
      <c r="B34" s="8"/>
      <c r="C34" s="149"/>
      <c r="D34" s="10"/>
      <c r="E34" s="22"/>
      <c r="F34" s="22"/>
      <c r="G34" s="22"/>
      <c r="H34" s="17"/>
      <c r="I34" s="22"/>
      <c r="J34" s="22"/>
      <c r="K34" s="22"/>
      <c r="L34" s="22"/>
      <c r="M34" s="22"/>
      <c r="N34" s="22"/>
      <c r="O34" s="22"/>
      <c r="P34" s="22"/>
      <c r="Q34" s="22"/>
      <c r="R34" s="22"/>
      <c r="S34" s="22"/>
      <c r="T34" s="22"/>
      <c r="U34" s="22"/>
      <c r="V34" s="22"/>
      <c r="W34" s="10"/>
      <c r="X34" s="30"/>
      <c r="Y34" s="10"/>
      <c r="Z34" s="31"/>
      <c r="AA34" s="22"/>
      <c r="AB34" s="139"/>
      <c r="AC34" s="22"/>
      <c r="AD34" s="147"/>
      <c r="AE34" s="10"/>
      <c r="AF34" s="11"/>
      <c r="AG34" s="9"/>
    </row>
    <row r="35" spans="2:33" ht="72.75" customHeight="1" x14ac:dyDescent="0.2">
      <c r="B35" s="8"/>
      <c r="C35" s="149"/>
      <c r="D35" s="10"/>
      <c r="E35" s="137" t="s">
        <v>24</v>
      </c>
      <c r="F35" s="22"/>
      <c r="G35" s="23" t="s">
        <v>60</v>
      </c>
      <c r="H35" s="17"/>
      <c r="I35" s="65" t="s">
        <v>91</v>
      </c>
      <c r="J35" s="22"/>
      <c r="K35" s="24"/>
      <c r="L35" s="24"/>
      <c r="M35" s="23"/>
      <c r="N35" s="23"/>
      <c r="O35" s="23"/>
      <c r="P35" s="23"/>
      <c r="Q35" s="23"/>
      <c r="R35" s="23"/>
      <c r="S35" s="24"/>
      <c r="T35" s="24"/>
      <c r="U35" s="24"/>
      <c r="V35" s="25"/>
      <c r="W35" s="10"/>
      <c r="X35" s="26">
        <v>0</v>
      </c>
      <c r="Y35" s="10"/>
      <c r="Z35" s="134">
        <f>AVERAGE(X35:X36)</f>
        <v>0</v>
      </c>
      <c r="AA35" s="22"/>
      <c r="AB35" s="139"/>
      <c r="AC35" s="22"/>
      <c r="AD35" s="147"/>
      <c r="AE35" s="10"/>
      <c r="AF35" s="36" t="s">
        <v>90</v>
      </c>
      <c r="AG35" s="9"/>
    </row>
    <row r="36" spans="2:33" ht="60" customHeight="1" x14ac:dyDescent="0.2">
      <c r="B36" s="8"/>
      <c r="C36" s="150"/>
      <c r="D36" s="10"/>
      <c r="E36" s="137"/>
      <c r="F36" s="22"/>
      <c r="G36" s="23" t="s">
        <v>61</v>
      </c>
      <c r="H36" s="17"/>
      <c r="I36" s="65" t="s">
        <v>91</v>
      </c>
      <c r="J36" s="22"/>
      <c r="K36" s="24"/>
      <c r="L36" s="24"/>
      <c r="M36" s="23"/>
      <c r="N36" s="23"/>
      <c r="O36" s="23"/>
      <c r="P36" s="23"/>
      <c r="Q36" s="23"/>
      <c r="R36" s="50"/>
      <c r="S36" s="24"/>
      <c r="T36" s="24"/>
      <c r="U36" s="24"/>
      <c r="V36" s="25"/>
      <c r="W36" s="10"/>
      <c r="X36" s="26">
        <v>0</v>
      </c>
      <c r="Y36" s="10"/>
      <c r="Z36" s="135"/>
      <c r="AA36" s="22"/>
      <c r="AB36" s="139"/>
      <c r="AC36" s="22"/>
      <c r="AD36" s="147"/>
      <c r="AE36" s="10"/>
      <c r="AF36" s="36" t="s">
        <v>90</v>
      </c>
      <c r="AG36" s="9"/>
    </row>
    <row r="37" spans="2:33" x14ac:dyDescent="0.2">
      <c r="B37" s="8"/>
      <c r="C37" s="10"/>
      <c r="D37" s="10"/>
      <c r="E37" s="22"/>
      <c r="F37" s="22"/>
      <c r="G37" s="22"/>
      <c r="H37" s="17"/>
      <c r="I37" s="22"/>
      <c r="J37" s="22"/>
      <c r="K37" s="22"/>
      <c r="L37" s="22"/>
      <c r="M37" s="22"/>
      <c r="N37" s="22"/>
      <c r="O37" s="22"/>
      <c r="P37" s="22"/>
      <c r="Q37" s="22"/>
      <c r="R37" s="22"/>
      <c r="S37" s="22"/>
      <c r="T37" s="22"/>
      <c r="U37" s="22"/>
      <c r="V37" s="22"/>
      <c r="W37" s="10"/>
      <c r="X37" s="30"/>
      <c r="Y37" s="10"/>
      <c r="Z37" s="31"/>
      <c r="AA37" s="22"/>
      <c r="AB37" s="31"/>
      <c r="AC37" s="22"/>
      <c r="AD37" s="147"/>
      <c r="AE37" s="10"/>
      <c r="AF37" s="11"/>
      <c r="AG37" s="9"/>
    </row>
    <row r="38" spans="2:33" ht="52.5" customHeight="1" x14ac:dyDescent="0.2">
      <c r="B38" s="8"/>
      <c r="C38" s="131" t="s">
        <v>62</v>
      </c>
      <c r="D38" s="10"/>
      <c r="E38" s="137" t="s">
        <v>25</v>
      </c>
      <c r="F38" s="22"/>
      <c r="G38" s="23" t="s">
        <v>63</v>
      </c>
      <c r="H38" s="17"/>
      <c r="I38" s="48" t="s">
        <v>91</v>
      </c>
      <c r="J38" s="22"/>
      <c r="K38" s="24"/>
      <c r="L38" s="24"/>
      <c r="M38" s="25"/>
      <c r="N38" s="23"/>
      <c r="O38" s="24"/>
      <c r="P38" s="23"/>
      <c r="Q38" s="23"/>
      <c r="R38" s="23"/>
      <c r="S38" s="24"/>
      <c r="T38" s="24"/>
      <c r="U38" s="23"/>
      <c r="V38" s="23"/>
      <c r="W38" s="10"/>
      <c r="X38" s="26">
        <v>1</v>
      </c>
      <c r="Y38" s="10"/>
      <c r="Z38" s="134">
        <f>+AVERAGE(X38:X39)</f>
        <v>0.5</v>
      </c>
      <c r="AA38" s="22"/>
      <c r="AB38" s="134">
        <f>AVERAGE(Z38,Z41,Z45,Z49)</f>
        <v>0.375</v>
      </c>
      <c r="AC38" s="22"/>
      <c r="AD38" s="147"/>
      <c r="AE38" s="10"/>
      <c r="AF38" s="38" t="s">
        <v>89</v>
      </c>
      <c r="AG38" s="9"/>
    </row>
    <row r="39" spans="2:33" ht="58.5" customHeight="1" x14ac:dyDescent="0.2">
      <c r="B39" s="8"/>
      <c r="C39" s="131"/>
      <c r="D39" s="10"/>
      <c r="E39" s="137"/>
      <c r="F39" s="22"/>
      <c r="G39" s="23" t="s">
        <v>64</v>
      </c>
      <c r="H39" s="17"/>
      <c r="I39" s="65" t="s">
        <v>91</v>
      </c>
      <c r="J39" s="22"/>
      <c r="K39" s="24"/>
      <c r="L39" s="24"/>
      <c r="M39" s="24"/>
      <c r="N39" s="23"/>
      <c r="O39" s="23"/>
      <c r="P39" s="23"/>
      <c r="Q39" s="23"/>
      <c r="R39" s="23"/>
      <c r="S39" s="24"/>
      <c r="T39" s="50"/>
      <c r="U39" s="25"/>
      <c r="V39" s="23"/>
      <c r="W39" s="10"/>
      <c r="X39" s="26">
        <v>0</v>
      </c>
      <c r="Y39" s="10"/>
      <c r="Z39" s="135"/>
      <c r="AA39" s="22"/>
      <c r="AB39" s="140"/>
      <c r="AC39" s="22"/>
      <c r="AD39" s="147"/>
      <c r="AE39" s="10"/>
      <c r="AF39" s="36" t="s">
        <v>90</v>
      </c>
      <c r="AG39" s="9"/>
    </row>
    <row r="40" spans="2:33" ht="15" customHeight="1" x14ac:dyDescent="0.2">
      <c r="B40" s="8"/>
      <c r="C40" s="131"/>
      <c r="D40" s="10"/>
      <c r="E40" s="22"/>
      <c r="F40" s="22"/>
      <c r="G40" s="22"/>
      <c r="H40" s="17"/>
      <c r="I40" s="22"/>
      <c r="J40" s="22"/>
      <c r="K40" s="22"/>
      <c r="L40" s="22"/>
      <c r="M40" s="22"/>
      <c r="N40" s="22"/>
      <c r="O40" s="22"/>
      <c r="P40" s="22"/>
      <c r="Q40" s="22"/>
      <c r="R40" s="22"/>
      <c r="S40" s="22"/>
      <c r="T40" s="22"/>
      <c r="U40" s="22"/>
      <c r="V40" s="22"/>
      <c r="W40" s="10"/>
      <c r="X40" s="30"/>
      <c r="Y40" s="10"/>
      <c r="Z40" s="31"/>
      <c r="AA40" s="22"/>
      <c r="AB40" s="140"/>
      <c r="AC40" s="22"/>
      <c r="AD40" s="147"/>
      <c r="AE40" s="10"/>
      <c r="AF40" s="11"/>
      <c r="AG40" s="9"/>
    </row>
    <row r="41" spans="2:33" ht="74.25" customHeight="1" x14ac:dyDescent="0.2">
      <c r="B41" s="8"/>
      <c r="C41" s="131"/>
      <c r="D41" s="10"/>
      <c r="E41" s="137" t="s">
        <v>26</v>
      </c>
      <c r="F41" s="22"/>
      <c r="G41" s="23" t="s">
        <v>65</v>
      </c>
      <c r="H41" s="17"/>
      <c r="I41" s="65" t="s">
        <v>91</v>
      </c>
      <c r="J41" s="22"/>
      <c r="K41" s="24"/>
      <c r="L41" s="24"/>
      <c r="M41" s="24"/>
      <c r="N41" s="23"/>
      <c r="O41" s="24"/>
      <c r="P41" s="24"/>
      <c r="Q41" s="23"/>
      <c r="R41" s="23"/>
      <c r="S41" s="24"/>
      <c r="T41" s="24"/>
      <c r="U41" s="25"/>
      <c r="V41" s="23"/>
      <c r="W41" s="10"/>
      <c r="X41" s="26">
        <v>0</v>
      </c>
      <c r="Y41" s="10"/>
      <c r="Z41" s="139">
        <f>AVERAGE(X41:X43)</f>
        <v>0</v>
      </c>
      <c r="AA41" s="22"/>
      <c r="AB41" s="140"/>
      <c r="AC41" s="22"/>
      <c r="AD41" s="147"/>
      <c r="AE41" s="10"/>
      <c r="AF41" s="36" t="s">
        <v>90</v>
      </c>
      <c r="AG41" s="9"/>
    </row>
    <row r="42" spans="2:33" ht="81" customHeight="1" x14ac:dyDescent="0.2">
      <c r="B42" s="8"/>
      <c r="C42" s="131"/>
      <c r="D42" s="10"/>
      <c r="E42" s="137"/>
      <c r="F42" s="22"/>
      <c r="G42" s="23" t="s">
        <v>66</v>
      </c>
      <c r="H42" s="17"/>
      <c r="I42" s="65" t="s">
        <v>91</v>
      </c>
      <c r="J42" s="22"/>
      <c r="K42" s="24"/>
      <c r="L42" s="24"/>
      <c r="N42" s="23"/>
      <c r="O42" s="24"/>
      <c r="P42" s="24"/>
      <c r="Q42" s="23"/>
      <c r="R42" s="23"/>
      <c r="S42" s="24"/>
      <c r="T42" s="23"/>
      <c r="U42" s="25"/>
      <c r="V42" s="50"/>
      <c r="W42" s="10"/>
      <c r="X42" s="26">
        <v>0</v>
      </c>
      <c r="Y42" s="10"/>
      <c r="Z42" s="139"/>
      <c r="AA42" s="22"/>
      <c r="AB42" s="140"/>
      <c r="AC42" s="22"/>
      <c r="AD42" s="147"/>
      <c r="AE42" s="10"/>
      <c r="AF42" s="36" t="s">
        <v>90</v>
      </c>
      <c r="AG42" s="9"/>
    </row>
    <row r="43" spans="2:33" ht="66" customHeight="1" x14ac:dyDescent="0.2">
      <c r="B43" s="8"/>
      <c r="C43" s="131"/>
      <c r="D43" s="10"/>
      <c r="E43" s="137"/>
      <c r="F43" s="22"/>
      <c r="G43" s="23" t="s">
        <v>67</v>
      </c>
      <c r="H43" s="17"/>
      <c r="I43" s="65" t="s">
        <v>91</v>
      </c>
      <c r="J43" s="22"/>
      <c r="K43" s="24"/>
      <c r="L43" s="24"/>
      <c r="M43" s="24"/>
      <c r="N43" s="23"/>
      <c r="O43" s="24"/>
      <c r="P43" s="24"/>
      <c r="Q43" s="23"/>
      <c r="R43" s="23"/>
      <c r="S43" s="24"/>
      <c r="T43" s="50"/>
      <c r="U43" s="25"/>
      <c r="V43" s="23"/>
      <c r="W43" s="10"/>
      <c r="X43" s="26">
        <v>0</v>
      </c>
      <c r="Y43" s="10"/>
      <c r="Z43" s="139"/>
      <c r="AA43" s="22"/>
      <c r="AB43" s="140"/>
      <c r="AC43" s="22"/>
      <c r="AD43" s="147"/>
      <c r="AE43" s="10"/>
      <c r="AF43" s="36" t="s">
        <v>90</v>
      </c>
      <c r="AG43" s="9"/>
    </row>
    <row r="44" spans="2:33" ht="15" customHeight="1" x14ac:dyDescent="0.2">
      <c r="B44" s="8"/>
      <c r="C44" s="131"/>
      <c r="D44" s="10"/>
      <c r="E44" s="22"/>
      <c r="F44" s="22"/>
      <c r="G44" s="22"/>
      <c r="H44" s="17"/>
      <c r="I44" s="22"/>
      <c r="J44" s="22"/>
      <c r="K44" s="22"/>
      <c r="L44" s="22"/>
      <c r="M44" s="22"/>
      <c r="N44" s="22"/>
      <c r="O44" s="22"/>
      <c r="P44" s="22"/>
      <c r="Q44" s="22"/>
      <c r="R44" s="22"/>
      <c r="S44" s="22"/>
      <c r="T44" s="22"/>
      <c r="U44" s="22"/>
      <c r="V44" s="22"/>
      <c r="W44" s="10"/>
      <c r="X44" s="30"/>
      <c r="Y44" s="10"/>
      <c r="Z44" s="31"/>
      <c r="AA44" s="22"/>
      <c r="AB44" s="140"/>
      <c r="AC44" s="22"/>
      <c r="AD44" s="147"/>
      <c r="AE44" s="10"/>
      <c r="AF44" s="11"/>
      <c r="AG44" s="9"/>
    </row>
    <row r="45" spans="2:33" ht="72" customHeight="1" x14ac:dyDescent="0.2">
      <c r="B45" s="8"/>
      <c r="C45" s="131"/>
      <c r="D45" s="10"/>
      <c r="E45" s="39" t="s">
        <v>27</v>
      </c>
      <c r="F45" s="22"/>
      <c r="G45" s="23" t="s">
        <v>68</v>
      </c>
      <c r="H45" s="17"/>
      <c r="I45" s="56" t="s">
        <v>102</v>
      </c>
      <c r="J45" s="22"/>
      <c r="K45" s="35"/>
      <c r="L45" s="35"/>
      <c r="M45" s="35"/>
      <c r="N45" s="35"/>
      <c r="O45" s="35"/>
      <c r="P45" s="35"/>
      <c r="Q45" s="59"/>
      <c r="R45" s="25"/>
      <c r="S45" s="35"/>
      <c r="T45" s="35"/>
      <c r="U45" s="35"/>
      <c r="V45" s="35"/>
      <c r="W45" s="10"/>
      <c r="X45" s="26">
        <v>1</v>
      </c>
      <c r="Y45" s="10"/>
      <c r="Z45" s="64">
        <f>+AVERAGE(X45:X45)</f>
        <v>1</v>
      </c>
      <c r="AA45" s="22"/>
      <c r="AB45" s="140"/>
      <c r="AC45" s="22"/>
      <c r="AD45" s="147"/>
      <c r="AE45" s="10"/>
      <c r="AF45" s="66" t="s">
        <v>100</v>
      </c>
      <c r="AG45" s="9"/>
    </row>
    <row r="46" spans="2:33" ht="15" customHeight="1" x14ac:dyDescent="0.2">
      <c r="B46" s="8"/>
      <c r="C46" s="131"/>
      <c r="D46" s="10"/>
      <c r="E46" s="22"/>
      <c r="F46" s="22"/>
      <c r="G46" s="22"/>
      <c r="H46" s="17"/>
      <c r="I46" s="22"/>
      <c r="J46" s="22"/>
      <c r="K46" s="22"/>
      <c r="L46" s="22"/>
      <c r="M46" s="22"/>
      <c r="N46" s="22"/>
      <c r="O46" s="22"/>
      <c r="P46" s="22"/>
      <c r="Q46" s="22"/>
      <c r="R46" s="22"/>
      <c r="S46" s="22"/>
      <c r="T46" s="22"/>
      <c r="U46" s="22"/>
      <c r="V46" s="22"/>
      <c r="W46" s="10"/>
      <c r="X46" s="30"/>
      <c r="Y46" s="10"/>
      <c r="Z46" s="30"/>
      <c r="AA46" s="22"/>
      <c r="AB46" s="140"/>
      <c r="AC46" s="22"/>
      <c r="AD46" s="147"/>
      <c r="AE46" s="10"/>
      <c r="AF46" s="11"/>
      <c r="AG46" s="9"/>
    </row>
    <row r="47" spans="2:33" ht="81" customHeight="1" x14ac:dyDescent="0.2">
      <c r="B47" s="8"/>
      <c r="C47" s="131"/>
      <c r="D47" s="10"/>
      <c r="E47" s="39" t="s">
        <v>28</v>
      </c>
      <c r="F47" s="22"/>
      <c r="G47" s="23" t="s">
        <v>69</v>
      </c>
      <c r="H47" s="17"/>
      <c r="I47" s="65" t="s">
        <v>91</v>
      </c>
      <c r="J47" s="22"/>
      <c r="K47" s="24"/>
      <c r="L47" s="24"/>
      <c r="M47" s="24"/>
      <c r="N47" s="24"/>
      <c r="O47" s="24"/>
      <c r="P47" s="50"/>
      <c r="Q47" s="23"/>
      <c r="R47" s="24"/>
      <c r="S47" s="25"/>
      <c r="T47" s="24"/>
      <c r="U47" s="24"/>
      <c r="V47" s="24"/>
      <c r="W47" s="10"/>
      <c r="X47" s="26">
        <v>0</v>
      </c>
      <c r="Y47" s="10"/>
      <c r="Z47" s="34">
        <f>AVERAGE(X47:X47)</f>
        <v>0</v>
      </c>
      <c r="AA47" s="22"/>
      <c r="AB47" s="140"/>
      <c r="AC47" s="22"/>
      <c r="AD47" s="147"/>
      <c r="AE47" s="10"/>
      <c r="AF47" s="36" t="s">
        <v>90</v>
      </c>
      <c r="AG47" s="9"/>
    </row>
    <row r="48" spans="2:33" ht="15" customHeight="1" x14ac:dyDescent="0.2">
      <c r="B48" s="8"/>
      <c r="C48" s="131"/>
      <c r="D48" s="10"/>
      <c r="E48" s="22"/>
      <c r="F48" s="22"/>
      <c r="G48" s="22"/>
      <c r="H48" s="22"/>
      <c r="I48" s="22"/>
      <c r="J48" s="22"/>
      <c r="K48" s="22"/>
      <c r="L48" s="22"/>
      <c r="M48" s="22"/>
      <c r="N48" s="22"/>
      <c r="O48" s="22"/>
      <c r="P48" s="22"/>
      <c r="Q48" s="22"/>
      <c r="R48" s="22"/>
      <c r="S48" s="22"/>
      <c r="T48" s="22"/>
      <c r="U48" s="22"/>
      <c r="V48" s="22"/>
      <c r="W48" s="10"/>
      <c r="X48" s="30"/>
      <c r="Y48" s="10"/>
      <c r="Z48" s="31"/>
      <c r="AA48" s="22"/>
      <c r="AB48" s="140"/>
      <c r="AC48" s="22"/>
      <c r="AD48" s="147"/>
      <c r="AE48" s="10"/>
      <c r="AF48" s="11"/>
      <c r="AG48" s="9"/>
    </row>
    <row r="49" spans="2:33" ht="93" customHeight="1" x14ac:dyDescent="0.2">
      <c r="B49" s="8"/>
      <c r="C49" s="131"/>
      <c r="D49" s="10"/>
      <c r="E49" s="39" t="s">
        <v>29</v>
      </c>
      <c r="F49" s="22"/>
      <c r="G49" s="23" t="s">
        <v>70</v>
      </c>
      <c r="H49" s="17"/>
      <c r="I49" s="65" t="s">
        <v>91</v>
      </c>
      <c r="J49" s="22"/>
      <c r="K49" s="24"/>
      <c r="L49" s="24"/>
      <c r="M49" s="24"/>
      <c r="N49" s="23"/>
      <c r="O49" s="23"/>
      <c r="P49" s="23"/>
      <c r="Q49" s="59"/>
      <c r="R49" s="23"/>
      <c r="S49" s="24"/>
      <c r="T49" s="25"/>
      <c r="U49" s="24"/>
      <c r="V49" s="23"/>
      <c r="W49" s="10"/>
      <c r="X49" s="26">
        <v>0</v>
      </c>
      <c r="Y49" s="10"/>
      <c r="Z49" s="34">
        <f>AVERAGE(X49)</f>
        <v>0</v>
      </c>
      <c r="AA49" s="22"/>
      <c r="AB49" s="135"/>
      <c r="AC49" s="22"/>
      <c r="AD49" s="147"/>
      <c r="AE49" s="10"/>
      <c r="AF49" s="36" t="s">
        <v>90</v>
      </c>
      <c r="AG49" s="9"/>
    </row>
    <row r="50" spans="2:33" x14ac:dyDescent="0.2">
      <c r="B50" s="8"/>
      <c r="C50" s="10"/>
      <c r="D50" s="10"/>
      <c r="E50" s="22"/>
      <c r="F50" s="22"/>
      <c r="G50" s="22"/>
      <c r="H50" s="17"/>
      <c r="I50" s="22"/>
      <c r="J50" s="22"/>
      <c r="K50" s="22"/>
      <c r="L50" s="22"/>
      <c r="M50" s="22"/>
      <c r="N50" s="22"/>
      <c r="O50" s="22"/>
      <c r="P50" s="22"/>
      <c r="Q50" s="22"/>
      <c r="R50" s="22"/>
      <c r="S50" s="22"/>
      <c r="T50" s="22"/>
      <c r="U50" s="22"/>
      <c r="V50" s="22"/>
      <c r="W50" s="10"/>
      <c r="X50" s="30"/>
      <c r="Y50" s="10"/>
      <c r="Z50" s="31"/>
      <c r="AA50" s="22"/>
      <c r="AB50" s="31"/>
      <c r="AC50" s="22"/>
      <c r="AD50" s="147"/>
      <c r="AE50" s="10"/>
      <c r="AF50" s="11"/>
      <c r="AG50" s="9"/>
    </row>
    <row r="51" spans="2:33" ht="69" customHeight="1" x14ac:dyDescent="0.2">
      <c r="B51" s="8"/>
      <c r="C51" s="148" t="s">
        <v>71</v>
      </c>
      <c r="D51" s="10"/>
      <c r="E51" s="137" t="s">
        <v>30</v>
      </c>
      <c r="F51" s="22"/>
      <c r="G51" s="23" t="s">
        <v>72</v>
      </c>
      <c r="H51" s="17"/>
      <c r="I51" s="65" t="s">
        <v>91</v>
      </c>
      <c r="J51" s="22"/>
      <c r="K51" s="24"/>
      <c r="L51" s="24"/>
      <c r="M51" s="24"/>
      <c r="N51" s="23"/>
      <c r="O51" s="23"/>
      <c r="P51" s="23"/>
      <c r="Q51" s="59"/>
      <c r="R51" s="23"/>
      <c r="S51" s="23"/>
      <c r="T51" s="23"/>
      <c r="U51" s="25"/>
      <c r="V51" s="23"/>
      <c r="W51" s="10"/>
      <c r="X51" s="34">
        <v>0</v>
      </c>
      <c r="Y51" s="10"/>
      <c r="Z51" s="139">
        <f>AVERAGE(X51:X52)</f>
        <v>0</v>
      </c>
      <c r="AA51" s="22"/>
      <c r="AB51" s="139">
        <f>AVERAGE(Z51,Z54,Z57,Z60,Z62)</f>
        <v>0.3</v>
      </c>
      <c r="AC51" s="22"/>
      <c r="AD51" s="147"/>
      <c r="AE51" s="10"/>
      <c r="AF51" s="36" t="s">
        <v>90</v>
      </c>
      <c r="AG51" s="9"/>
    </row>
    <row r="52" spans="2:33" ht="93" customHeight="1" x14ac:dyDescent="0.2">
      <c r="B52" s="8"/>
      <c r="C52" s="149"/>
      <c r="D52" s="10"/>
      <c r="E52" s="137"/>
      <c r="F52" s="22"/>
      <c r="G52" s="23" t="s">
        <v>73</v>
      </c>
      <c r="H52" s="17"/>
      <c r="I52" s="65" t="s">
        <v>91</v>
      </c>
      <c r="J52" s="22"/>
      <c r="K52" s="24"/>
      <c r="L52" s="24"/>
      <c r="M52" s="50"/>
      <c r="N52" s="23"/>
      <c r="O52" s="23"/>
      <c r="P52" s="23"/>
      <c r="Q52" s="23"/>
      <c r="R52" s="23"/>
      <c r="S52" s="23"/>
      <c r="T52" s="25"/>
      <c r="U52" s="23"/>
      <c r="V52" s="23"/>
      <c r="W52" s="10"/>
      <c r="X52" s="34">
        <v>0</v>
      </c>
      <c r="Y52" s="10"/>
      <c r="Z52" s="139"/>
      <c r="AA52" s="22"/>
      <c r="AB52" s="139"/>
      <c r="AC52" s="22"/>
      <c r="AD52" s="147"/>
      <c r="AE52" s="10"/>
      <c r="AF52" s="61" t="s">
        <v>90</v>
      </c>
      <c r="AG52" s="9"/>
    </row>
    <row r="53" spans="2:33" x14ac:dyDescent="0.2">
      <c r="B53" s="8"/>
      <c r="C53" s="149"/>
      <c r="D53" s="10"/>
      <c r="E53" s="22"/>
      <c r="F53" s="22"/>
      <c r="G53" s="22"/>
      <c r="H53" s="22"/>
      <c r="I53" s="22"/>
      <c r="J53" s="22"/>
      <c r="K53" s="22"/>
      <c r="L53" s="22"/>
      <c r="M53" s="22"/>
      <c r="N53" s="22"/>
      <c r="O53" s="22"/>
      <c r="P53" s="22"/>
      <c r="Q53" s="22"/>
      <c r="R53" s="22"/>
      <c r="S53" s="22"/>
      <c r="T53" s="22"/>
      <c r="U53" s="22"/>
      <c r="V53" s="22"/>
      <c r="W53" s="10"/>
      <c r="X53" s="30"/>
      <c r="Y53" s="10"/>
      <c r="Z53" s="31"/>
      <c r="AA53" s="22"/>
      <c r="AB53" s="139"/>
      <c r="AC53" s="22"/>
      <c r="AD53" s="147"/>
      <c r="AE53" s="10"/>
      <c r="AF53" s="40"/>
      <c r="AG53" s="9"/>
    </row>
    <row r="54" spans="2:33" ht="102.75" customHeight="1" x14ac:dyDescent="0.2">
      <c r="B54" s="8"/>
      <c r="C54" s="149"/>
      <c r="D54" s="10"/>
      <c r="E54" s="137" t="s">
        <v>31</v>
      </c>
      <c r="F54" s="22"/>
      <c r="G54" s="23" t="s">
        <v>74</v>
      </c>
      <c r="H54" s="17"/>
      <c r="I54" s="65" t="s">
        <v>91</v>
      </c>
      <c r="J54" s="22"/>
      <c r="K54" s="24"/>
      <c r="L54" s="24"/>
      <c r="M54" s="24"/>
      <c r="N54" s="23"/>
      <c r="O54" s="23"/>
      <c r="P54" s="50"/>
      <c r="Q54" s="23"/>
      <c r="R54" s="23"/>
      <c r="S54" s="23"/>
      <c r="T54" s="23"/>
      <c r="U54" s="25"/>
      <c r="V54" s="24"/>
      <c r="W54" s="10"/>
      <c r="X54" s="26">
        <v>0</v>
      </c>
      <c r="Y54" s="10"/>
      <c r="Z54" s="139">
        <f>AVERAGE(X54:X55)</f>
        <v>0</v>
      </c>
      <c r="AA54" s="22"/>
      <c r="AB54" s="139"/>
      <c r="AC54" s="22"/>
      <c r="AD54" s="147"/>
      <c r="AE54" s="10"/>
      <c r="AF54" s="36" t="s">
        <v>90</v>
      </c>
      <c r="AG54" s="9"/>
    </row>
    <row r="55" spans="2:33" ht="102.75" customHeight="1" x14ac:dyDescent="0.2">
      <c r="B55" s="8"/>
      <c r="C55" s="149"/>
      <c r="D55" s="10"/>
      <c r="E55" s="137"/>
      <c r="F55" s="22"/>
      <c r="G55" s="23" t="s">
        <v>75</v>
      </c>
      <c r="H55" s="17"/>
      <c r="I55" s="65" t="s">
        <v>91</v>
      </c>
      <c r="J55" s="22"/>
      <c r="K55" s="24"/>
      <c r="L55" s="24"/>
      <c r="M55" s="24"/>
      <c r="N55" s="23"/>
      <c r="O55" s="23"/>
      <c r="P55" s="50"/>
      <c r="Q55" s="23"/>
      <c r="R55" s="23"/>
      <c r="S55" s="25"/>
      <c r="T55" s="23"/>
      <c r="U55" s="24"/>
      <c r="V55" s="24"/>
      <c r="W55" s="10"/>
      <c r="X55" s="26">
        <v>0</v>
      </c>
      <c r="Y55" s="10"/>
      <c r="Z55" s="139"/>
      <c r="AA55" s="22"/>
      <c r="AB55" s="139"/>
      <c r="AC55" s="22"/>
      <c r="AD55" s="147"/>
      <c r="AE55" s="10"/>
      <c r="AF55" s="61" t="s">
        <v>90</v>
      </c>
      <c r="AG55" s="9"/>
    </row>
    <row r="56" spans="2:33" x14ac:dyDescent="0.2">
      <c r="B56" s="8"/>
      <c r="C56" s="149"/>
      <c r="D56" s="10"/>
      <c r="E56" s="22"/>
      <c r="F56" s="22"/>
      <c r="G56" s="22"/>
      <c r="H56" s="22"/>
      <c r="I56" s="22"/>
      <c r="J56" s="22"/>
      <c r="K56" s="22"/>
      <c r="L56" s="22"/>
      <c r="M56" s="22"/>
      <c r="N56" s="22"/>
      <c r="O56" s="22"/>
      <c r="P56" s="22"/>
      <c r="Q56" s="22"/>
      <c r="R56" s="22"/>
      <c r="S56" s="22"/>
      <c r="T56" s="22"/>
      <c r="U56" s="22"/>
      <c r="V56" s="22"/>
      <c r="W56" s="10"/>
      <c r="X56" s="30"/>
      <c r="Y56" s="10"/>
      <c r="Z56" s="31"/>
      <c r="AA56" s="22"/>
      <c r="AB56" s="139"/>
      <c r="AC56" s="22"/>
      <c r="AD56" s="147"/>
      <c r="AE56" s="10"/>
      <c r="AF56" s="41"/>
      <c r="AG56" s="9"/>
    </row>
    <row r="57" spans="2:33" ht="86.25" customHeight="1" x14ac:dyDescent="0.2">
      <c r="B57" s="8"/>
      <c r="C57" s="149"/>
      <c r="D57" s="10"/>
      <c r="E57" s="137" t="s">
        <v>32</v>
      </c>
      <c r="F57" s="22"/>
      <c r="G57" s="23" t="s">
        <v>76</v>
      </c>
      <c r="H57" s="17"/>
      <c r="I57" s="65" t="s">
        <v>91</v>
      </c>
      <c r="J57" s="22"/>
      <c r="K57" s="24"/>
      <c r="L57" s="24"/>
      <c r="M57" s="24"/>
      <c r="N57" s="23"/>
      <c r="O57" s="24"/>
      <c r="P57" s="24"/>
      <c r="Q57" s="59"/>
      <c r="R57" s="23"/>
      <c r="S57" s="24"/>
      <c r="T57" s="24"/>
      <c r="U57" s="24"/>
      <c r="V57" s="25"/>
      <c r="W57" s="10"/>
      <c r="X57" s="34">
        <v>0</v>
      </c>
      <c r="Y57" s="10"/>
      <c r="Z57" s="134">
        <f>AVERAGE(X57:X58)</f>
        <v>0.5</v>
      </c>
      <c r="AA57" s="22"/>
      <c r="AB57" s="139"/>
      <c r="AC57" s="22"/>
      <c r="AD57" s="147"/>
      <c r="AE57" s="10"/>
      <c r="AF57" s="36" t="s">
        <v>90</v>
      </c>
      <c r="AG57" s="9"/>
    </row>
    <row r="58" spans="2:33" ht="81.75" customHeight="1" x14ac:dyDescent="0.2">
      <c r="B58" s="8"/>
      <c r="C58" s="149"/>
      <c r="D58" s="10"/>
      <c r="E58" s="137"/>
      <c r="F58" s="22"/>
      <c r="G58" s="23" t="s">
        <v>77</v>
      </c>
      <c r="H58" s="17"/>
      <c r="I58" s="23" t="s">
        <v>98</v>
      </c>
      <c r="J58" s="22"/>
      <c r="K58" s="24"/>
      <c r="L58" s="24"/>
      <c r="M58" s="24"/>
      <c r="N58" s="23"/>
      <c r="O58" s="24"/>
      <c r="P58" s="24"/>
      <c r="Q58" s="59"/>
      <c r="R58" s="25"/>
      <c r="S58" s="24"/>
      <c r="T58" s="24"/>
      <c r="U58" s="24"/>
      <c r="V58" s="23"/>
      <c r="W58" s="10"/>
      <c r="X58" s="34">
        <v>1</v>
      </c>
      <c r="Y58" s="10"/>
      <c r="Z58" s="135"/>
      <c r="AA58" s="22"/>
      <c r="AB58" s="139"/>
      <c r="AC58" s="22"/>
      <c r="AD58" s="147"/>
      <c r="AE58" s="10"/>
      <c r="AF58" s="61" t="s">
        <v>569</v>
      </c>
      <c r="AG58" s="9"/>
    </row>
    <row r="59" spans="2:33" x14ac:dyDescent="0.2">
      <c r="B59" s="8"/>
      <c r="C59" s="149"/>
      <c r="D59" s="10"/>
      <c r="E59" s="22"/>
      <c r="F59" s="22"/>
      <c r="G59" s="22"/>
      <c r="H59" s="22"/>
      <c r="I59" s="22"/>
      <c r="J59" s="22"/>
      <c r="K59" s="22"/>
      <c r="L59" s="22"/>
      <c r="M59" s="22"/>
      <c r="N59" s="22"/>
      <c r="O59" s="22"/>
      <c r="P59" s="22"/>
      <c r="Q59" s="22"/>
      <c r="R59" s="22"/>
      <c r="S59" s="22"/>
      <c r="T59" s="22"/>
      <c r="U59" s="22"/>
      <c r="V59" s="22"/>
      <c r="W59" s="10"/>
      <c r="X59" s="31"/>
      <c r="Y59" s="10"/>
      <c r="Z59" s="31"/>
      <c r="AA59" s="22"/>
      <c r="AB59" s="139"/>
      <c r="AC59" s="22"/>
      <c r="AD59" s="147"/>
      <c r="AE59" s="10"/>
      <c r="AF59" s="41"/>
      <c r="AG59" s="9"/>
    </row>
    <row r="60" spans="2:33" ht="72.75" customHeight="1" x14ac:dyDescent="0.2">
      <c r="B60" s="8"/>
      <c r="C60" s="149"/>
      <c r="D60" s="10"/>
      <c r="E60" s="39" t="s">
        <v>33</v>
      </c>
      <c r="F60" s="22"/>
      <c r="G60" s="23" t="s">
        <v>78</v>
      </c>
      <c r="H60" s="17"/>
      <c r="I60" s="23" t="s">
        <v>88</v>
      </c>
      <c r="J60" s="22"/>
      <c r="K60" s="24"/>
      <c r="L60" s="24"/>
      <c r="M60" s="24"/>
      <c r="N60" s="50"/>
      <c r="O60" s="23"/>
      <c r="P60" s="23"/>
      <c r="Q60" s="25"/>
      <c r="R60" s="23"/>
      <c r="S60" s="23"/>
      <c r="T60" s="24"/>
      <c r="U60" s="24"/>
      <c r="V60" s="23"/>
      <c r="W60" s="10"/>
      <c r="X60" s="34">
        <v>1</v>
      </c>
      <c r="Y60" s="10"/>
      <c r="Z60" s="34">
        <f>AVERAGE(X60)</f>
        <v>1</v>
      </c>
      <c r="AA60" s="22"/>
      <c r="AB60" s="139"/>
      <c r="AC60" s="22"/>
      <c r="AD60" s="147"/>
      <c r="AE60" s="10"/>
      <c r="AF60" s="36" t="s">
        <v>101</v>
      </c>
      <c r="AG60" s="9"/>
    </row>
    <row r="61" spans="2:33" x14ac:dyDescent="0.2">
      <c r="B61" s="8"/>
      <c r="C61" s="149"/>
      <c r="D61" s="10"/>
      <c r="E61" s="22"/>
      <c r="F61" s="22"/>
      <c r="G61" s="22"/>
      <c r="H61" s="22"/>
      <c r="I61" s="22"/>
      <c r="J61" s="22"/>
      <c r="K61" s="22"/>
      <c r="L61" s="22"/>
      <c r="M61" s="22"/>
      <c r="N61" s="22"/>
      <c r="O61" s="22"/>
      <c r="P61" s="22"/>
      <c r="Q61" s="22"/>
      <c r="R61" s="22"/>
      <c r="S61" s="22"/>
      <c r="T61" s="22"/>
      <c r="U61" s="22"/>
      <c r="V61" s="22"/>
      <c r="W61" s="10"/>
      <c r="X61" s="30"/>
      <c r="Y61" s="10"/>
      <c r="Z61" s="31"/>
      <c r="AA61" s="22"/>
      <c r="AB61" s="139"/>
      <c r="AC61" s="22"/>
      <c r="AD61" s="147"/>
      <c r="AE61" s="10"/>
      <c r="AF61" s="40"/>
      <c r="AG61" s="9"/>
    </row>
    <row r="62" spans="2:33" ht="75" customHeight="1" x14ac:dyDescent="0.2">
      <c r="B62" s="8"/>
      <c r="C62" s="150"/>
      <c r="D62" s="10"/>
      <c r="E62" s="39" t="s">
        <v>34</v>
      </c>
      <c r="F62" s="22"/>
      <c r="G62" s="23" t="s">
        <v>79</v>
      </c>
      <c r="H62" s="17"/>
      <c r="I62" s="65" t="s">
        <v>91</v>
      </c>
      <c r="J62" s="22"/>
      <c r="K62" s="24"/>
      <c r="L62" s="24"/>
      <c r="M62" s="24"/>
      <c r="N62" s="23"/>
      <c r="O62" s="24"/>
      <c r="P62" s="24"/>
      <c r="Q62" s="23"/>
      <c r="R62" s="23"/>
      <c r="S62" s="25"/>
      <c r="T62" s="24"/>
      <c r="U62" s="50"/>
      <c r="V62" s="23"/>
      <c r="W62" s="10"/>
      <c r="X62" s="42">
        <v>0</v>
      </c>
      <c r="Y62" s="10"/>
      <c r="Z62" s="34">
        <f>AVERAGE(X62:X62)</f>
        <v>0</v>
      </c>
      <c r="AA62" s="22"/>
      <c r="AB62" s="139"/>
      <c r="AC62" s="22"/>
      <c r="AD62" s="147"/>
      <c r="AE62" s="10"/>
      <c r="AF62" s="36" t="s">
        <v>90</v>
      </c>
      <c r="AG62" s="9"/>
    </row>
    <row r="63" spans="2:33" ht="15" customHeight="1" x14ac:dyDescent="0.2">
      <c r="B63" s="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47"/>
      <c r="AE63" s="10"/>
      <c r="AF63" s="10"/>
      <c r="AG63" s="9"/>
    </row>
    <row r="64" spans="2:33" ht="95.25" customHeight="1" x14ac:dyDescent="0.2">
      <c r="B64" s="8"/>
      <c r="C64" s="144" t="s">
        <v>80</v>
      </c>
      <c r="D64" s="10"/>
      <c r="E64" s="141" t="s">
        <v>81</v>
      </c>
      <c r="F64" s="22"/>
      <c r="G64" s="23" t="s">
        <v>82</v>
      </c>
      <c r="H64" s="17"/>
      <c r="I64" s="65" t="s">
        <v>91</v>
      </c>
      <c r="J64" s="22"/>
      <c r="K64" s="24"/>
      <c r="L64" s="24"/>
      <c r="M64" s="24"/>
      <c r="N64" s="23"/>
      <c r="O64" s="24"/>
      <c r="P64" s="24"/>
      <c r="Q64" s="23"/>
      <c r="R64" s="23"/>
      <c r="S64" s="50"/>
      <c r="T64" s="24"/>
      <c r="U64" s="23"/>
      <c r="V64" s="25"/>
      <c r="W64" s="10"/>
      <c r="X64" s="42">
        <v>0</v>
      </c>
      <c r="Y64" s="10"/>
      <c r="Z64" s="134">
        <f>AVERAGE(X64:X68)</f>
        <v>0</v>
      </c>
      <c r="AA64" s="22"/>
      <c r="AB64" s="134">
        <f>+AVERAGE(Z64)</f>
        <v>0</v>
      </c>
      <c r="AC64" s="22"/>
      <c r="AD64" s="147"/>
      <c r="AE64" s="10"/>
      <c r="AF64" s="36" t="s">
        <v>90</v>
      </c>
      <c r="AG64" s="9"/>
    </row>
    <row r="65" spans="2:33" ht="71.25" customHeight="1" x14ac:dyDescent="0.2">
      <c r="B65" s="8"/>
      <c r="C65" s="145"/>
      <c r="D65" s="10"/>
      <c r="E65" s="142"/>
      <c r="F65" s="22"/>
      <c r="G65" s="23" t="s">
        <v>83</v>
      </c>
      <c r="H65" s="17"/>
      <c r="I65" s="65" t="s">
        <v>91</v>
      </c>
      <c r="J65" s="22"/>
      <c r="K65" s="24"/>
      <c r="L65" s="24"/>
      <c r="M65" s="24"/>
      <c r="N65" s="23"/>
      <c r="O65" s="24"/>
      <c r="P65" s="24"/>
      <c r="Q65" s="23"/>
      <c r="R65" s="23"/>
      <c r="S65" s="24"/>
      <c r="T65" s="24"/>
      <c r="V65" s="25"/>
      <c r="W65" s="10"/>
      <c r="X65" s="42">
        <v>0</v>
      </c>
      <c r="Y65" s="10"/>
      <c r="Z65" s="140"/>
      <c r="AA65" s="22"/>
      <c r="AB65" s="140"/>
      <c r="AC65" s="22"/>
      <c r="AD65" s="147"/>
      <c r="AE65" s="10"/>
      <c r="AF65" s="36" t="s">
        <v>90</v>
      </c>
      <c r="AG65" s="9"/>
    </row>
    <row r="66" spans="2:33" ht="83.25" customHeight="1" x14ac:dyDescent="0.2">
      <c r="B66" s="8"/>
      <c r="C66" s="145"/>
      <c r="D66" s="10"/>
      <c r="E66" s="142"/>
      <c r="F66" s="22"/>
      <c r="G66" s="23" t="s">
        <v>84</v>
      </c>
      <c r="H66" s="17"/>
      <c r="I66" s="56" t="s">
        <v>91</v>
      </c>
      <c r="J66" s="22"/>
      <c r="K66" s="24"/>
      <c r="L66" s="24"/>
      <c r="M66" s="24"/>
      <c r="N66" s="23"/>
      <c r="O66" s="24"/>
      <c r="P66" s="24"/>
      <c r="Q66" s="23"/>
      <c r="R66" s="23"/>
      <c r="S66" s="24"/>
      <c r="T66" s="24"/>
      <c r="U66" s="24"/>
      <c r="V66" s="25"/>
      <c r="W66" s="10"/>
      <c r="X66" s="42">
        <v>0</v>
      </c>
      <c r="Y66" s="10"/>
      <c r="Z66" s="140"/>
      <c r="AA66" s="22"/>
      <c r="AB66" s="140"/>
      <c r="AC66" s="22"/>
      <c r="AD66" s="147"/>
      <c r="AE66" s="10"/>
      <c r="AF66" s="36" t="s">
        <v>90</v>
      </c>
      <c r="AG66" s="9"/>
    </row>
    <row r="67" spans="2:33" ht="83.25" customHeight="1" x14ac:dyDescent="0.2">
      <c r="B67" s="8"/>
      <c r="C67" s="145"/>
      <c r="D67" s="10"/>
      <c r="E67" s="142"/>
      <c r="F67" s="22"/>
      <c r="G67" s="23" t="s">
        <v>85</v>
      </c>
      <c r="H67" s="17"/>
      <c r="I67" s="65" t="s">
        <v>91</v>
      </c>
      <c r="J67" s="22"/>
      <c r="K67" s="24"/>
      <c r="L67" s="24"/>
      <c r="M67" s="24"/>
      <c r="N67" s="23"/>
      <c r="O67" s="24"/>
      <c r="P67" s="24"/>
      <c r="Q67" s="23"/>
      <c r="R67" s="23"/>
      <c r="S67" s="25"/>
      <c r="T67" s="24"/>
      <c r="U67" s="24"/>
      <c r="V67" s="50"/>
      <c r="W67" s="10"/>
      <c r="X67" s="55">
        <v>0</v>
      </c>
      <c r="Y67" s="10"/>
      <c r="Z67" s="140"/>
      <c r="AA67" s="22"/>
      <c r="AB67" s="140"/>
      <c r="AC67" s="22"/>
      <c r="AD67" s="147"/>
      <c r="AE67" s="10"/>
      <c r="AF67" s="36" t="s">
        <v>90</v>
      </c>
      <c r="AG67" s="9"/>
    </row>
    <row r="68" spans="2:33" ht="106.5" customHeight="1" x14ac:dyDescent="0.2">
      <c r="B68" s="8"/>
      <c r="C68" s="146"/>
      <c r="D68" s="10"/>
      <c r="E68" s="143"/>
      <c r="F68" s="22"/>
      <c r="G68" s="23" t="s">
        <v>86</v>
      </c>
      <c r="H68" s="17"/>
      <c r="I68" s="65" t="s">
        <v>91</v>
      </c>
      <c r="J68" s="22"/>
      <c r="K68" s="24"/>
      <c r="L68" s="24"/>
      <c r="M68" s="24"/>
      <c r="N68" s="23"/>
      <c r="O68" s="24"/>
      <c r="P68" s="24"/>
      <c r="Q68" s="23"/>
      <c r="R68" s="23"/>
      <c r="S68" s="25"/>
      <c r="T68" s="24"/>
      <c r="U68" s="24"/>
      <c r="V68" s="50"/>
      <c r="W68" s="10"/>
      <c r="X68" s="26">
        <v>0</v>
      </c>
      <c r="Y68" s="10"/>
      <c r="Z68" s="135"/>
      <c r="AA68" s="22"/>
      <c r="AB68" s="135"/>
      <c r="AC68" s="22"/>
      <c r="AD68" s="147"/>
      <c r="AE68" s="10"/>
      <c r="AF68" s="36" t="s">
        <v>90</v>
      </c>
      <c r="AG68" s="9"/>
    </row>
    <row r="69" spans="2:33" ht="15" thickBot="1" x14ac:dyDescent="0.25">
      <c r="B69" s="43"/>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5"/>
      <c r="AG69" s="46"/>
    </row>
    <row r="70" spans="2:33" s="1" customFormat="1" ht="15" thickTop="1" x14ac:dyDescent="0.2">
      <c r="AF70" s="2"/>
    </row>
  </sheetData>
  <mergeCells count="36">
    <mergeCell ref="E64:E68"/>
    <mergeCell ref="C64:C68"/>
    <mergeCell ref="AD9:AD68"/>
    <mergeCell ref="AB64:AB68"/>
    <mergeCell ref="Z64:Z68"/>
    <mergeCell ref="C24:C36"/>
    <mergeCell ref="E24:E27"/>
    <mergeCell ref="AB24:AB36"/>
    <mergeCell ref="Z24:Z27"/>
    <mergeCell ref="E29:E30"/>
    <mergeCell ref="Z29:Z30"/>
    <mergeCell ref="Z32:Z33"/>
    <mergeCell ref="E32:E33"/>
    <mergeCell ref="E35:E36"/>
    <mergeCell ref="C51:C62"/>
    <mergeCell ref="E19:E20"/>
    <mergeCell ref="Z51:Z52"/>
    <mergeCell ref="Z38:Z39"/>
    <mergeCell ref="AB51:AB62"/>
    <mergeCell ref="E57:E58"/>
    <mergeCell ref="Z57:Z58"/>
    <mergeCell ref="E38:E39"/>
    <mergeCell ref="AB38:AB49"/>
    <mergeCell ref="E41:E43"/>
    <mergeCell ref="Z41:Z43"/>
    <mergeCell ref="E51:E52"/>
    <mergeCell ref="E54:E55"/>
    <mergeCell ref="Z54:Z55"/>
    <mergeCell ref="Z13:Z15"/>
    <mergeCell ref="C38:C49"/>
    <mergeCell ref="Z19:Z20"/>
    <mergeCell ref="Z35:Z36"/>
    <mergeCell ref="C3:AF5"/>
    <mergeCell ref="C9:C20"/>
    <mergeCell ref="E13:E15"/>
    <mergeCell ref="AB9:AB20"/>
  </mergeCells>
  <conditionalFormatting sqref="X9">
    <cfRule type="cellIs" dxfId="281" priority="199" operator="between">
      <formula>0.8</formula>
      <formula>1</formula>
    </cfRule>
    <cfRule type="cellIs" dxfId="280" priority="200" operator="between">
      <formula>0.6</formula>
      <formula>0.79</formula>
    </cfRule>
    <cfRule type="cellIs" dxfId="279" priority="201" operator="between">
      <formula>0</formula>
      <formula>0.59</formula>
    </cfRule>
  </conditionalFormatting>
  <conditionalFormatting sqref="X11">
    <cfRule type="cellIs" dxfId="278" priority="193" operator="between">
      <formula>0.8</formula>
      <formula>1</formula>
    </cfRule>
    <cfRule type="cellIs" dxfId="277" priority="194" operator="between">
      <formula>0.6</formula>
      <formula>0.79</formula>
    </cfRule>
    <cfRule type="cellIs" dxfId="276" priority="195" operator="between">
      <formula>0</formula>
      <formula>0.59</formula>
    </cfRule>
  </conditionalFormatting>
  <conditionalFormatting sqref="X13">
    <cfRule type="cellIs" dxfId="275" priority="187" operator="between">
      <formula>0.8</formula>
      <formula>1</formula>
    </cfRule>
    <cfRule type="cellIs" dxfId="274" priority="188" operator="between">
      <formula>0.6</formula>
      <formula>0.79</formula>
    </cfRule>
    <cfRule type="cellIs" dxfId="273" priority="189" operator="between">
      <formula>0</formula>
      <formula>0.59</formula>
    </cfRule>
  </conditionalFormatting>
  <conditionalFormatting sqref="X14:X15">
    <cfRule type="cellIs" dxfId="272" priority="184" operator="between">
      <formula>0.8</formula>
      <formula>1</formula>
    </cfRule>
    <cfRule type="cellIs" dxfId="271" priority="185" operator="between">
      <formula>0.6</formula>
      <formula>0.79</formula>
    </cfRule>
    <cfRule type="cellIs" dxfId="270" priority="186" operator="between">
      <formula>0</formula>
      <formula>0.59</formula>
    </cfRule>
  </conditionalFormatting>
  <conditionalFormatting sqref="X17">
    <cfRule type="cellIs" dxfId="269" priority="181" operator="between">
      <formula>0.8</formula>
      <formula>1</formula>
    </cfRule>
    <cfRule type="cellIs" dxfId="268" priority="182" operator="between">
      <formula>0.6</formula>
      <formula>0.79</formula>
    </cfRule>
    <cfRule type="cellIs" dxfId="267" priority="183" operator="between">
      <formula>0</formula>
      <formula>0.59</formula>
    </cfRule>
  </conditionalFormatting>
  <conditionalFormatting sqref="X19">
    <cfRule type="cellIs" dxfId="266" priority="175" operator="between">
      <formula>0.8</formula>
      <formula>1</formula>
    </cfRule>
    <cfRule type="cellIs" dxfId="265" priority="176" operator="between">
      <formula>0.6</formula>
      <formula>0.79</formula>
    </cfRule>
    <cfRule type="cellIs" dxfId="264" priority="177" operator="between">
      <formula>0</formula>
      <formula>0.59</formula>
    </cfRule>
  </conditionalFormatting>
  <conditionalFormatting sqref="X20">
    <cfRule type="cellIs" dxfId="263" priority="172" operator="between">
      <formula>0.8</formula>
      <formula>1</formula>
    </cfRule>
    <cfRule type="cellIs" dxfId="262" priority="173" operator="between">
      <formula>0.6</formula>
      <formula>0.79</formula>
    </cfRule>
    <cfRule type="cellIs" dxfId="261" priority="174" operator="between">
      <formula>0</formula>
      <formula>0.59</formula>
    </cfRule>
  </conditionalFormatting>
  <conditionalFormatting sqref="X24">
    <cfRule type="cellIs" dxfId="260" priority="166" operator="between">
      <formula>0.8</formula>
      <formula>1</formula>
    </cfRule>
    <cfRule type="cellIs" dxfId="259" priority="167" operator="between">
      <formula>0.6</formula>
      <formula>0.79</formula>
    </cfRule>
    <cfRule type="cellIs" dxfId="258" priority="168" operator="between">
      <formula>0</formula>
      <formula>0.59</formula>
    </cfRule>
  </conditionalFormatting>
  <conditionalFormatting sqref="X25">
    <cfRule type="cellIs" dxfId="257" priority="163" operator="between">
      <formula>0.8</formula>
      <formula>1</formula>
    </cfRule>
    <cfRule type="cellIs" dxfId="256" priority="164" operator="between">
      <formula>0.6</formula>
      <formula>0.79</formula>
    </cfRule>
    <cfRule type="cellIs" dxfId="255" priority="165" operator="between">
      <formula>0</formula>
      <formula>0.59</formula>
    </cfRule>
  </conditionalFormatting>
  <conditionalFormatting sqref="X26">
    <cfRule type="cellIs" dxfId="254" priority="160" operator="between">
      <formula>0.8</formula>
      <formula>1</formula>
    </cfRule>
    <cfRule type="cellIs" dxfId="253" priority="161" operator="between">
      <formula>0.6</formula>
      <formula>0.79</formula>
    </cfRule>
    <cfRule type="cellIs" dxfId="252" priority="162" operator="between">
      <formula>0</formula>
      <formula>0.59</formula>
    </cfRule>
  </conditionalFormatting>
  <conditionalFormatting sqref="X27">
    <cfRule type="cellIs" dxfId="251" priority="157" operator="between">
      <formula>0.8</formula>
      <formula>1</formula>
    </cfRule>
    <cfRule type="cellIs" dxfId="250" priority="158" operator="between">
      <formula>0.6</formula>
      <formula>0.79</formula>
    </cfRule>
    <cfRule type="cellIs" dxfId="249" priority="159" operator="between">
      <formula>0</formula>
      <formula>0.59</formula>
    </cfRule>
  </conditionalFormatting>
  <conditionalFormatting sqref="X32">
    <cfRule type="cellIs" dxfId="248" priority="112" operator="between">
      <formula>0.8</formula>
      <formula>1</formula>
    </cfRule>
    <cfRule type="cellIs" dxfId="247" priority="113" operator="between">
      <formula>0.6</formula>
      <formula>0.79</formula>
    </cfRule>
    <cfRule type="cellIs" dxfId="246" priority="114" operator="between">
      <formula>0</formula>
      <formula>0.59</formula>
    </cfRule>
  </conditionalFormatting>
  <conditionalFormatting sqref="X33">
    <cfRule type="cellIs" dxfId="245" priority="109" operator="between">
      <formula>0.8</formula>
      <formula>1</formula>
    </cfRule>
    <cfRule type="cellIs" dxfId="244" priority="110" operator="between">
      <formula>0.6</formula>
      <formula>0.79</formula>
    </cfRule>
    <cfRule type="cellIs" dxfId="243" priority="111" operator="between">
      <formula>0</formula>
      <formula>0.59</formula>
    </cfRule>
  </conditionalFormatting>
  <conditionalFormatting sqref="X36">
    <cfRule type="cellIs" dxfId="242" priority="100" operator="between">
      <formula>0.8</formula>
      <formula>1</formula>
    </cfRule>
    <cfRule type="cellIs" dxfId="241" priority="101" operator="between">
      <formula>0.6</formula>
      <formula>0.79</formula>
    </cfRule>
    <cfRule type="cellIs" dxfId="240" priority="102" operator="between">
      <formula>0</formula>
      <formula>0.59</formula>
    </cfRule>
  </conditionalFormatting>
  <conditionalFormatting sqref="X39">
    <cfRule type="cellIs" dxfId="239" priority="91" operator="between">
      <formula>0.8</formula>
      <formula>1</formula>
    </cfRule>
    <cfRule type="cellIs" dxfId="238" priority="92" operator="between">
      <formula>0.6</formula>
      <formula>0.79</formula>
    </cfRule>
    <cfRule type="cellIs" dxfId="237" priority="93" operator="between">
      <formula>0</formula>
      <formula>0.59</formula>
    </cfRule>
  </conditionalFormatting>
  <conditionalFormatting sqref="X41:X43">
    <cfRule type="cellIs" dxfId="236" priority="88" operator="between">
      <formula>0.8</formula>
      <formula>1</formula>
    </cfRule>
    <cfRule type="cellIs" dxfId="235" priority="89" operator="between">
      <formula>0.6</formula>
      <formula>0.79</formula>
    </cfRule>
    <cfRule type="cellIs" dxfId="234" priority="90" operator="between">
      <formula>0</formula>
      <formula>0.59</formula>
    </cfRule>
  </conditionalFormatting>
  <conditionalFormatting sqref="X49">
    <cfRule type="cellIs" dxfId="233" priority="73" operator="between">
      <formula>0.8</formula>
      <formula>1</formula>
    </cfRule>
    <cfRule type="cellIs" dxfId="232" priority="74" operator="between">
      <formula>0.6</formula>
      <formula>0.79</formula>
    </cfRule>
    <cfRule type="cellIs" dxfId="231" priority="75" operator="between">
      <formula>0</formula>
      <formula>0.59</formula>
    </cfRule>
  </conditionalFormatting>
  <conditionalFormatting sqref="X54:X55">
    <cfRule type="cellIs" dxfId="230" priority="61" operator="between">
      <formula>0.8</formula>
      <formula>1</formula>
    </cfRule>
    <cfRule type="cellIs" dxfId="229" priority="62" operator="between">
      <formula>0.6</formula>
      <formula>0.79</formula>
    </cfRule>
    <cfRule type="cellIs" dxfId="228" priority="63" operator="between">
      <formula>0</formula>
      <formula>0.59</formula>
    </cfRule>
  </conditionalFormatting>
  <conditionalFormatting sqref="X58">
    <cfRule type="cellIs" dxfId="227" priority="55" operator="between">
      <formula>0.8</formula>
      <formula>1</formula>
    </cfRule>
    <cfRule type="cellIs" dxfId="226" priority="56" operator="between">
      <formula>0.6</formula>
      <formula>0.79</formula>
    </cfRule>
    <cfRule type="cellIs" dxfId="225" priority="57" operator="between">
      <formula>0</formula>
      <formula>0.59</formula>
    </cfRule>
  </conditionalFormatting>
  <conditionalFormatting sqref="X60">
    <cfRule type="cellIs" dxfId="224" priority="52" operator="between">
      <formula>0.8</formula>
      <formula>1</formula>
    </cfRule>
    <cfRule type="cellIs" dxfId="223" priority="53" operator="between">
      <formula>0.6</formula>
      <formula>0.79</formula>
    </cfRule>
    <cfRule type="cellIs" dxfId="222" priority="54" operator="between">
      <formula>0</formula>
      <formula>0.59</formula>
    </cfRule>
  </conditionalFormatting>
  <conditionalFormatting sqref="X62 X64:X68">
    <cfRule type="cellIs" dxfId="221" priority="49" operator="between">
      <formula>0.8</formula>
      <formula>1</formula>
    </cfRule>
    <cfRule type="cellIs" dxfId="220" priority="50" operator="between">
      <formula>0.6</formula>
      <formula>0.79</formula>
    </cfRule>
    <cfRule type="cellIs" dxfId="219" priority="51" operator="between">
      <formula>0</formula>
      <formula>0.59</formula>
    </cfRule>
  </conditionalFormatting>
  <conditionalFormatting sqref="X35">
    <cfRule type="cellIs" dxfId="218" priority="31" operator="between">
      <formula>0.8</formula>
      <formula>1</formula>
    </cfRule>
    <cfRule type="cellIs" dxfId="217" priority="32" operator="between">
      <formula>0.6</formula>
      <formula>0.79</formula>
    </cfRule>
    <cfRule type="cellIs" dxfId="216" priority="33" operator="between">
      <formula>0</formula>
      <formula>0.59</formula>
    </cfRule>
  </conditionalFormatting>
  <conditionalFormatting sqref="X38">
    <cfRule type="cellIs" dxfId="215" priority="28" operator="between">
      <formula>0.8</formula>
      <formula>1</formula>
    </cfRule>
    <cfRule type="cellIs" dxfId="214" priority="29" operator="between">
      <formula>0.6</formula>
      <formula>0.79</formula>
    </cfRule>
    <cfRule type="cellIs" dxfId="213" priority="30" operator="between">
      <formula>0</formula>
      <formula>0.59</formula>
    </cfRule>
  </conditionalFormatting>
  <conditionalFormatting sqref="X45">
    <cfRule type="cellIs" dxfId="212" priority="22" operator="between">
      <formula>0.8</formula>
      <formula>1</formula>
    </cfRule>
    <cfRule type="cellIs" dxfId="211" priority="23" operator="between">
      <formula>0.6</formula>
      <formula>0.79</formula>
    </cfRule>
    <cfRule type="cellIs" dxfId="210" priority="24" operator="between">
      <formula>0</formula>
      <formula>0.59</formula>
    </cfRule>
  </conditionalFormatting>
  <conditionalFormatting sqref="X47">
    <cfRule type="cellIs" dxfId="209" priority="19" operator="between">
      <formula>0.8</formula>
      <formula>1</formula>
    </cfRule>
    <cfRule type="cellIs" dxfId="208" priority="20" operator="between">
      <formula>0.6</formula>
      <formula>0.79</formula>
    </cfRule>
    <cfRule type="cellIs" dxfId="207" priority="21" operator="between">
      <formula>0</formula>
      <formula>0.59</formula>
    </cfRule>
  </conditionalFormatting>
  <conditionalFormatting sqref="X52">
    <cfRule type="cellIs" dxfId="206" priority="16" operator="between">
      <formula>0.8</formula>
      <formula>1</formula>
    </cfRule>
    <cfRule type="cellIs" dxfId="205" priority="17" operator="between">
      <formula>0.6</formula>
      <formula>0.79</formula>
    </cfRule>
    <cfRule type="cellIs" dxfId="204" priority="18" operator="between">
      <formula>0</formula>
      <formula>0.59</formula>
    </cfRule>
  </conditionalFormatting>
  <conditionalFormatting sqref="X51">
    <cfRule type="cellIs" dxfId="203" priority="13" operator="between">
      <formula>0.8</formula>
      <formula>1</formula>
    </cfRule>
    <cfRule type="cellIs" dxfId="202" priority="14" operator="between">
      <formula>0.6</formula>
      <formula>0.79</formula>
    </cfRule>
    <cfRule type="cellIs" dxfId="201" priority="15" operator="between">
      <formula>0</formula>
      <formula>0.59</formula>
    </cfRule>
  </conditionalFormatting>
  <conditionalFormatting sqref="X57">
    <cfRule type="cellIs" dxfId="200" priority="10" operator="between">
      <formula>0.8</formula>
      <formula>1</formula>
    </cfRule>
    <cfRule type="cellIs" dxfId="199" priority="11" operator="between">
      <formula>0.6</formula>
      <formula>0.79</formula>
    </cfRule>
    <cfRule type="cellIs" dxfId="198" priority="12" operator="between">
      <formula>0</formula>
      <formula>0.59</formula>
    </cfRule>
  </conditionalFormatting>
  <conditionalFormatting sqref="X22">
    <cfRule type="cellIs" dxfId="197" priority="7" operator="between">
      <formula>0.8</formula>
      <formula>1</formula>
    </cfRule>
    <cfRule type="cellIs" dxfId="196" priority="8" operator="between">
      <formula>0.6</formula>
      <formula>0.79</formula>
    </cfRule>
    <cfRule type="cellIs" dxfId="195" priority="9" operator="between">
      <formula>0</formula>
      <formula>0.59</formula>
    </cfRule>
  </conditionalFormatting>
  <conditionalFormatting sqref="X29">
    <cfRule type="cellIs" dxfId="194" priority="4" operator="between">
      <formula>0.8</formula>
      <formula>1</formula>
    </cfRule>
    <cfRule type="cellIs" dxfId="193" priority="5" operator="between">
      <formula>0.6</formula>
      <formula>0.79</formula>
    </cfRule>
    <cfRule type="cellIs" dxfId="192" priority="6" operator="between">
      <formula>0</formula>
      <formula>0.59</formula>
    </cfRule>
  </conditionalFormatting>
  <conditionalFormatting sqref="X30">
    <cfRule type="cellIs" dxfId="191" priority="1" operator="between">
      <formula>0.8</formula>
      <formula>1</formula>
    </cfRule>
    <cfRule type="cellIs" dxfId="190" priority="2" operator="between">
      <formula>0.6</formula>
      <formula>0.79</formula>
    </cfRule>
    <cfRule type="cellIs" dxfId="189" priority="3" operator="between">
      <formula>0</formula>
      <formula>0.59</formula>
    </cfRule>
  </conditionalFormatting>
  <pageMargins left="0.7" right="0.7" top="0.75" bottom="0.75" header="0.3" footer="0.3"/>
  <pageSetup scale="16" orientation="portrait" r:id="rId1"/>
  <rowBreaks count="1" manualBreakCount="1">
    <brk id="5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4AAA-D915-4263-ABAD-DB64BD1F0B5B}">
  <sheetPr>
    <tabColor theme="8" tint="-0.499984740745262"/>
  </sheetPr>
  <dimension ref="A1:BT52"/>
  <sheetViews>
    <sheetView topLeftCell="H1" zoomScale="85" zoomScaleNormal="85" workbookViewId="0">
      <selection activeCell="D43" sqref="D43:D45"/>
    </sheetView>
  </sheetViews>
  <sheetFormatPr baseColWidth="10" defaultColWidth="9.375" defaultRowHeight="12" x14ac:dyDescent="0.2"/>
  <cols>
    <col min="1" max="1" width="27.75" style="68" customWidth="1"/>
    <col min="2" max="2" width="42" style="68" customWidth="1"/>
    <col min="3" max="3" width="49.375" style="68" hidden="1" customWidth="1"/>
    <col min="4" max="4" width="21.125" style="68" customWidth="1"/>
    <col min="5" max="5" width="2.125" style="68" hidden="1" customWidth="1"/>
    <col min="6" max="6" width="3.125" style="68" hidden="1" customWidth="1"/>
    <col min="7" max="7" width="3.625" style="68" hidden="1" customWidth="1"/>
    <col min="8" max="8" width="42.5" style="68" customWidth="1"/>
    <col min="9" max="9" width="40" style="68" hidden="1" customWidth="1"/>
    <col min="10" max="10" width="24.75" style="68" hidden="1" customWidth="1"/>
    <col min="11" max="11" width="19.125" style="68" hidden="1" customWidth="1"/>
    <col min="12" max="12" width="16.25" style="68" hidden="1" customWidth="1"/>
    <col min="13" max="13" width="20" style="68" hidden="1" customWidth="1"/>
    <col min="14" max="14" width="14.875" style="68" hidden="1" customWidth="1"/>
    <col min="15" max="15" width="18.5" style="68" hidden="1" customWidth="1"/>
    <col min="16" max="16" width="75.25" style="68" customWidth="1"/>
    <col min="17" max="17" width="22.375" style="68" hidden="1" customWidth="1"/>
    <col min="18" max="18" width="15.125" style="68" hidden="1" customWidth="1"/>
    <col min="19" max="19" width="62.125" style="68" hidden="1" customWidth="1"/>
    <col min="20" max="20" width="73" style="68" hidden="1" customWidth="1"/>
    <col min="21" max="21" width="37.875" style="68" hidden="1" customWidth="1"/>
    <col min="22" max="22" width="29" style="68" hidden="1" customWidth="1"/>
    <col min="23" max="23" width="20" style="68" hidden="1" customWidth="1"/>
    <col min="24" max="24" width="25" style="68" hidden="1" customWidth="1"/>
    <col min="25" max="25" width="33.75" style="68" hidden="1" customWidth="1"/>
    <col min="26" max="26" width="31.25" style="68" hidden="1" customWidth="1"/>
    <col min="27" max="27" width="26.125" style="68" hidden="1" customWidth="1"/>
    <col min="28" max="28" width="33.375" style="68" hidden="1" customWidth="1"/>
    <col min="29" max="29" width="28.125" style="68" hidden="1" customWidth="1"/>
    <col min="30" max="30" width="14.125" style="68" hidden="1" customWidth="1"/>
    <col min="31" max="31" width="21.5" style="68" hidden="1" customWidth="1"/>
    <col min="32" max="32" width="38" style="68" hidden="1" customWidth="1"/>
    <col min="33" max="33" width="20" style="68" hidden="1" customWidth="1"/>
    <col min="34" max="34" width="13.375" style="68" hidden="1" customWidth="1"/>
    <col min="35" max="35" width="20.75" style="68" hidden="1" customWidth="1"/>
    <col min="36" max="36" width="40.625" style="68" hidden="1" customWidth="1"/>
    <col min="37" max="37" width="14.75" style="68" hidden="1" customWidth="1"/>
    <col min="38" max="38" width="19.125" style="68" hidden="1" customWidth="1"/>
    <col min="39" max="39" width="16.5" style="68" hidden="1" customWidth="1"/>
    <col min="40" max="40" width="30.625" style="68" hidden="1" customWidth="1"/>
    <col min="41" max="42" width="19" style="68" hidden="1" customWidth="1"/>
    <col min="43" max="43" width="19" style="68" customWidth="1"/>
    <col min="44" max="44" width="35.125" style="125" customWidth="1"/>
    <col min="45" max="45" width="58.375" style="68" hidden="1" customWidth="1"/>
    <col min="46" max="46" width="22.125" style="68" hidden="1" customWidth="1"/>
    <col min="47" max="50" width="16.5" style="68" hidden="1" customWidth="1"/>
    <col min="51" max="62" width="0" style="68" hidden="1" customWidth="1"/>
    <col min="63" max="63" width="12.125" style="68" hidden="1" customWidth="1"/>
    <col min="64" max="65" width="12.25" style="68" hidden="1" customWidth="1"/>
    <col min="66" max="66" width="18.75" style="68" hidden="1" customWidth="1"/>
    <col min="67" max="68" width="12.25" style="68" hidden="1" customWidth="1"/>
    <col min="69" max="69" width="19" style="68" hidden="1" customWidth="1"/>
    <col min="70" max="70" width="0" style="68" hidden="1" customWidth="1"/>
    <col min="71" max="71" width="0.125" style="68" hidden="1" customWidth="1"/>
    <col min="72" max="72" width="32.875" style="68" customWidth="1"/>
    <col min="73" max="16384" width="9.375" style="68"/>
  </cols>
  <sheetData>
    <row r="1" spans="1:72" ht="27" customHeight="1" thickBot="1" x14ac:dyDescent="0.25">
      <c r="A1" s="178"/>
      <c r="B1" s="180" t="s">
        <v>103</v>
      </c>
      <c r="C1" s="180"/>
      <c r="D1" s="181"/>
      <c r="E1" s="155" t="s">
        <v>104</v>
      </c>
      <c r="F1" s="156"/>
      <c r="G1" s="156"/>
      <c r="H1" s="156"/>
      <c r="I1" s="156"/>
      <c r="J1" s="156"/>
      <c r="K1" s="156"/>
      <c r="L1" s="156"/>
      <c r="M1" s="156"/>
      <c r="N1" s="167" t="s">
        <v>105</v>
      </c>
      <c r="O1" s="168"/>
      <c r="P1" s="168"/>
      <c r="Q1" s="168"/>
      <c r="R1" s="168"/>
      <c r="S1" s="168"/>
      <c r="T1" s="168"/>
      <c r="U1" s="168"/>
      <c r="V1" s="169"/>
      <c r="W1" s="170" t="s">
        <v>106</v>
      </c>
      <c r="X1" s="170"/>
      <c r="Y1" s="170"/>
      <c r="Z1" s="170"/>
      <c r="AA1" s="170"/>
      <c r="AB1" s="170"/>
      <c r="AC1" s="170"/>
      <c r="AD1" s="170"/>
      <c r="AE1" s="170"/>
      <c r="AF1" s="170"/>
      <c r="AG1" s="170"/>
      <c r="AH1" s="170"/>
      <c r="AI1" s="170"/>
      <c r="AJ1" s="171"/>
      <c r="AK1" s="167" t="s">
        <v>107</v>
      </c>
      <c r="AL1" s="172"/>
      <c r="AM1" s="172"/>
      <c r="AN1" s="172"/>
      <c r="AO1" s="172"/>
      <c r="AP1" s="172"/>
      <c r="AQ1" s="173"/>
      <c r="AR1" s="155" t="s">
        <v>108</v>
      </c>
      <c r="AS1" s="156"/>
      <c r="AT1" s="156"/>
      <c r="AU1" s="156"/>
      <c r="AV1" s="156"/>
      <c r="AW1" s="156"/>
      <c r="AX1" s="157"/>
      <c r="BS1" s="69"/>
      <c r="BT1" s="152" t="s">
        <v>570</v>
      </c>
    </row>
    <row r="2" spans="1:72" ht="36.75" thickBot="1" x14ac:dyDescent="0.25">
      <c r="A2" s="179"/>
      <c r="B2" s="70"/>
      <c r="C2" s="70"/>
      <c r="D2" s="71"/>
      <c r="E2" s="158" t="s">
        <v>109</v>
      </c>
      <c r="F2" s="159"/>
      <c r="G2" s="159"/>
      <c r="H2" s="159"/>
      <c r="I2" s="160"/>
      <c r="J2" s="161" t="s">
        <v>110</v>
      </c>
      <c r="K2" s="162"/>
      <c r="L2" s="162"/>
      <c r="M2" s="163"/>
      <c r="N2" s="164" t="s">
        <v>111</v>
      </c>
      <c r="O2" s="164"/>
      <c r="P2" s="164"/>
      <c r="Q2" s="164"/>
      <c r="R2" s="164"/>
      <c r="S2" s="164"/>
      <c r="T2" s="164"/>
      <c r="U2" s="164"/>
      <c r="V2" s="164"/>
      <c r="W2" s="165" t="s">
        <v>112</v>
      </c>
      <c r="X2" s="165"/>
      <c r="Y2" s="72" t="s">
        <v>113</v>
      </c>
      <c r="Z2" s="72" t="s">
        <v>114</v>
      </c>
      <c r="AA2" s="72" t="s">
        <v>115</v>
      </c>
      <c r="AB2" s="72" t="s">
        <v>116</v>
      </c>
      <c r="AC2" s="72" t="s">
        <v>117</v>
      </c>
      <c r="AD2" s="161" t="s">
        <v>118</v>
      </c>
      <c r="AE2" s="166"/>
      <c r="AF2" s="72" t="s">
        <v>119</v>
      </c>
      <c r="AG2" s="161" t="s">
        <v>120</v>
      </c>
      <c r="AH2" s="166"/>
      <c r="AI2" s="72" t="s">
        <v>121</v>
      </c>
      <c r="AJ2" s="72" t="s">
        <v>122</v>
      </c>
      <c r="AK2" s="161" t="s">
        <v>123</v>
      </c>
      <c r="AL2" s="166"/>
      <c r="AM2" s="165" t="s">
        <v>124</v>
      </c>
      <c r="AN2" s="165"/>
      <c r="AO2" s="165" t="s">
        <v>125</v>
      </c>
      <c r="AP2" s="165"/>
      <c r="AQ2" s="165"/>
      <c r="AR2" s="161" t="s">
        <v>126</v>
      </c>
      <c r="AS2" s="162"/>
      <c r="AT2" s="162"/>
      <c r="AU2" s="162"/>
      <c r="AV2" s="162"/>
      <c r="AW2" s="162"/>
      <c r="AX2" s="163"/>
      <c r="BK2" s="73"/>
      <c r="BL2" s="174" t="s">
        <v>127</v>
      </c>
      <c r="BM2" s="174"/>
      <c r="BN2" s="174"/>
      <c r="BO2" s="174" t="s">
        <v>128</v>
      </c>
      <c r="BP2" s="174"/>
      <c r="BQ2" s="174"/>
      <c r="BS2" s="74"/>
      <c r="BT2" s="152"/>
    </row>
    <row r="3" spans="1:72" ht="73.5" customHeight="1" x14ac:dyDescent="0.2">
      <c r="A3" s="75" t="s">
        <v>129</v>
      </c>
      <c r="B3" s="76" t="s">
        <v>130</v>
      </c>
      <c r="C3" s="77" t="s">
        <v>131</v>
      </c>
      <c r="D3" s="78" t="s">
        <v>132</v>
      </c>
      <c r="E3" s="79" t="s">
        <v>572</v>
      </c>
      <c r="F3" s="80" t="s">
        <v>133</v>
      </c>
      <c r="G3" s="80" t="s">
        <v>134</v>
      </c>
      <c r="H3" s="80" t="s">
        <v>135</v>
      </c>
      <c r="I3" s="80" t="s">
        <v>136</v>
      </c>
      <c r="J3" s="75" t="s">
        <v>137</v>
      </c>
      <c r="K3" s="77" t="s">
        <v>138</v>
      </c>
      <c r="L3" s="77" t="s">
        <v>139</v>
      </c>
      <c r="M3" s="78" t="s">
        <v>140</v>
      </c>
      <c r="N3" s="75" t="s">
        <v>141</v>
      </c>
      <c r="O3" s="77" t="s">
        <v>142</v>
      </c>
      <c r="P3" s="77" t="s">
        <v>143</v>
      </c>
      <c r="Q3" s="77" t="s">
        <v>112</v>
      </c>
      <c r="R3" s="77" t="s">
        <v>113</v>
      </c>
      <c r="S3" s="77" t="s">
        <v>114</v>
      </c>
      <c r="T3" s="77" t="s">
        <v>115</v>
      </c>
      <c r="U3" s="77" t="s">
        <v>116</v>
      </c>
      <c r="V3" s="77" t="s">
        <v>117</v>
      </c>
      <c r="W3" s="81" t="s">
        <v>144</v>
      </c>
      <c r="X3" s="81" t="s">
        <v>145</v>
      </c>
      <c r="Y3" s="81" t="s">
        <v>146</v>
      </c>
      <c r="Z3" s="81" t="s">
        <v>147</v>
      </c>
      <c r="AA3" s="81" t="s">
        <v>148</v>
      </c>
      <c r="AB3" s="81" t="s">
        <v>149</v>
      </c>
      <c r="AC3" s="81" t="s">
        <v>150</v>
      </c>
      <c r="AD3" s="82" t="s">
        <v>151</v>
      </c>
      <c r="AE3" s="83" t="s">
        <v>152</v>
      </c>
      <c r="AF3" s="84" t="s">
        <v>573</v>
      </c>
      <c r="AG3" s="83" t="s">
        <v>153</v>
      </c>
      <c r="AH3" s="82" t="s">
        <v>151</v>
      </c>
      <c r="AI3" s="82" t="s">
        <v>154</v>
      </c>
      <c r="AJ3" s="83" t="s">
        <v>574</v>
      </c>
      <c r="AK3" s="85" t="s">
        <v>155</v>
      </c>
      <c r="AL3" s="85" t="s">
        <v>156</v>
      </c>
      <c r="AM3" s="85" t="s">
        <v>157</v>
      </c>
      <c r="AN3" s="85" t="s">
        <v>156</v>
      </c>
      <c r="AO3" s="77" t="s">
        <v>138</v>
      </c>
      <c r="AP3" s="77" t="s">
        <v>139</v>
      </c>
      <c r="AQ3" s="86" t="s">
        <v>158</v>
      </c>
      <c r="AR3" s="80" t="s">
        <v>159</v>
      </c>
      <c r="AS3" s="80" t="s">
        <v>160</v>
      </c>
      <c r="AT3" s="80" t="s">
        <v>161</v>
      </c>
      <c r="AU3" s="80" t="s">
        <v>162</v>
      </c>
      <c r="AV3" s="80" t="s">
        <v>163</v>
      </c>
      <c r="AW3" s="80" t="s">
        <v>164</v>
      </c>
      <c r="AX3" s="87" t="s">
        <v>165</v>
      </c>
      <c r="BK3" s="88" t="s">
        <v>166</v>
      </c>
      <c r="BL3" s="89" t="s">
        <v>167</v>
      </c>
      <c r="BM3" s="89" t="s">
        <v>168</v>
      </c>
      <c r="BN3" s="89" t="s">
        <v>169</v>
      </c>
      <c r="BO3" s="89" t="s">
        <v>167</v>
      </c>
      <c r="BP3" s="89" t="s">
        <v>168</v>
      </c>
      <c r="BQ3" s="89" t="s">
        <v>169</v>
      </c>
      <c r="BS3" s="74"/>
      <c r="BT3" s="152"/>
    </row>
    <row r="4" spans="1:72" s="99" customFormat="1" ht="118.5" customHeight="1" x14ac:dyDescent="0.2">
      <c r="A4" s="126" t="s">
        <v>170</v>
      </c>
      <c r="B4" s="127" t="s">
        <v>171</v>
      </c>
      <c r="C4" s="127" t="s">
        <v>172</v>
      </c>
      <c r="D4" s="127" t="s">
        <v>173</v>
      </c>
      <c r="E4" s="127"/>
      <c r="F4" s="93"/>
      <c r="G4" s="93"/>
      <c r="H4" s="128" t="s">
        <v>174</v>
      </c>
      <c r="I4" s="128" t="s">
        <v>175</v>
      </c>
      <c r="J4" s="93" t="s">
        <v>176</v>
      </c>
      <c r="K4" s="93">
        <f>VLOOKUP($J4,'[1]Listas Nuevas'!$L$2:$N$6,2,0)</f>
        <v>4</v>
      </c>
      <c r="L4" s="93" t="s">
        <v>177</v>
      </c>
      <c r="M4" s="93" t="str">
        <f>INDEX('[1]MATRIZ DE CALIFICACIÓN'!$D$4:$H$8,MID($K4,1,1),MID($L4,1,1))</f>
        <v>(16) ZONA DE RIESGO EXTREMA
Reducir, Evitar, Compartir o Transferir el Riesgo</v>
      </c>
      <c r="N4" s="93" t="s">
        <v>178</v>
      </c>
      <c r="O4" s="93" t="s">
        <v>179</v>
      </c>
      <c r="P4" s="127" t="s">
        <v>180</v>
      </c>
      <c r="Q4" s="91" t="s">
        <v>181</v>
      </c>
      <c r="R4" s="90" t="s">
        <v>182</v>
      </c>
      <c r="S4" s="91" t="s">
        <v>183</v>
      </c>
      <c r="T4" s="91" t="s">
        <v>184</v>
      </c>
      <c r="U4" s="91" t="s">
        <v>185</v>
      </c>
      <c r="V4" s="91" t="s">
        <v>186</v>
      </c>
      <c r="W4" s="93" t="s">
        <v>187</v>
      </c>
      <c r="X4" s="93" t="s">
        <v>188</v>
      </c>
      <c r="Y4" s="93" t="s">
        <v>189</v>
      </c>
      <c r="Z4" s="93" t="s">
        <v>190</v>
      </c>
      <c r="AA4" s="93" t="s">
        <v>191</v>
      </c>
      <c r="AB4" s="93" t="s">
        <v>192</v>
      </c>
      <c r="AC4" s="93" t="s">
        <v>193</v>
      </c>
      <c r="AD4" s="93">
        <f>SUM(IF($W4='[1]Evaluación Diseño Control'!$C$2,15)+IF($X4='[1]Evaluación Diseño Control'!$C$3,15)+IF($Y4='[1]Evaluación Diseño Control'!$C$4,15)+IF($Z4='[1]Evaluación Diseño Control'!$C$5,15,IF($Z4='[1]Evaluación Diseño Control'!$D$5,10))+IF($AA4='[1]Evaluación Diseño Control'!$C$6,15)+IF($AB4='[1]Evaluación Diseño Control'!$C$7,15)+IF($AC4='[1]Evaluación Diseño Control'!$C$8,10,IF($AC4='[1]Evaluación Diseño Control'!$D$8,5)))</f>
        <v>85</v>
      </c>
      <c r="AE4" s="93" t="str">
        <f t="shared" ref="AE4:AE12" si="0">IF($AD4&gt;95,"FUERTE",IF($AD4&gt;85,"MODERADO","DÉBIL"))</f>
        <v>DÉBIL</v>
      </c>
      <c r="AF4" s="93" t="s">
        <v>194</v>
      </c>
      <c r="AG4" s="93" t="str">
        <f>VLOOKUP(CONCATENATE($AE4,$AF4),'[1]Listas Nuevas'!$X$3:$Z$11,2,0)</f>
        <v>DÉBIL</v>
      </c>
      <c r="AH4" s="93">
        <f t="shared" ref="AH4:AH12" si="1">IF($AG4="FUERTE",100,IF($AG4="MODERADO",50,0))</f>
        <v>0</v>
      </c>
      <c r="AI4" s="96" t="str">
        <f>VLOOKUP(CONCATENATE($AE4,$AF4),'[1]Listas Nuevas'!$X$3:$Z$11,3,0)</f>
        <v>Si</v>
      </c>
      <c r="AJ4" s="96" t="s">
        <v>195</v>
      </c>
      <c r="AK4" s="91" t="s">
        <v>196</v>
      </c>
      <c r="AL4" s="94">
        <f>IFERROR(VLOOKUP(CONCATENATE(AJ4,AK4),'[1]Listas Nuevas'!$AC$6:$AD$7,2,0),0)</f>
        <v>1</v>
      </c>
      <c r="AM4" s="91" t="s">
        <v>197</v>
      </c>
      <c r="AN4" s="94">
        <f>IFERROR(VLOOKUP(CONCATENATE(AJ4,AM4),'[1]Listas Nuevas'!$AE$6:AI25,2,0),0)</f>
        <v>0</v>
      </c>
      <c r="AO4" s="95" t="s">
        <v>198</v>
      </c>
      <c r="AP4" s="95" t="s">
        <v>177</v>
      </c>
      <c r="AQ4" s="94" t="str">
        <f>INDEX('[1]MATRIZ DE CALIFICACIÓN'!$D$4:$H$8,MID($AO4,1,1),MID($AP4,1,1))</f>
        <v>(12) ZONA DE RIESGO EXTREMA
Reducir, Evitar, Compartir o Transferir el Riesgo</v>
      </c>
      <c r="AR4" s="93" t="s">
        <v>199</v>
      </c>
      <c r="AS4" s="91" t="s">
        <v>200</v>
      </c>
      <c r="AT4" s="91" t="s">
        <v>201</v>
      </c>
      <c r="AU4" s="91" t="s">
        <v>202</v>
      </c>
      <c r="AV4" s="97">
        <v>43709</v>
      </c>
      <c r="AW4" s="97">
        <v>43800</v>
      </c>
      <c r="AX4" s="98" t="s">
        <v>203</v>
      </c>
      <c r="BK4" s="100" t="s">
        <v>170</v>
      </c>
      <c r="BL4" s="101">
        <f>VLOOKUP($J4,'[1]Listas Nuevas'!$L$2:$N$6,2,0)</f>
        <v>4</v>
      </c>
      <c r="BM4" s="102">
        <v>4</v>
      </c>
      <c r="BN4" s="94" t="str">
        <f>INDEX('[1]MATRIZ DE CALIFICACIÓN'!$D$4:$H$8,MID($K4,1,1),MID($L4,1,1))</f>
        <v>(16) ZONA DE RIESGO EXTREMA
Reducir, Evitar, Compartir o Transferir el Riesgo</v>
      </c>
      <c r="BO4" s="102">
        <v>3</v>
      </c>
      <c r="BP4" s="102">
        <v>4</v>
      </c>
      <c r="BQ4" s="101" t="str">
        <f>INDEX('[1]MATRIZ DE CALIFICACIÓN'!$D$4:$H$8,MID($AO4,1,1),MID($AP4,1,1))</f>
        <v>(12) ZONA DE RIESGO EXTREMA
Reducir, Evitar, Compartir o Transferir el Riesgo</v>
      </c>
      <c r="BS4" s="103"/>
      <c r="BT4" s="91" t="s">
        <v>575</v>
      </c>
    </row>
    <row r="5" spans="1:72" s="99" customFormat="1" ht="126" customHeight="1" x14ac:dyDescent="0.2">
      <c r="A5" s="126" t="s">
        <v>204</v>
      </c>
      <c r="B5" s="93" t="s">
        <v>205</v>
      </c>
      <c r="C5" s="93" t="s">
        <v>206</v>
      </c>
      <c r="D5" s="93" t="s">
        <v>173</v>
      </c>
      <c r="E5" s="93"/>
      <c r="F5" s="93"/>
      <c r="G5" s="93"/>
      <c r="H5" s="128" t="s">
        <v>207</v>
      </c>
      <c r="I5" s="128" t="s">
        <v>208</v>
      </c>
      <c r="J5" s="93" t="s">
        <v>209</v>
      </c>
      <c r="K5" s="93">
        <f>VLOOKUP($J5,'[3]Listas Nuevas'!$L$2:$N$6,2,0)</f>
        <v>3</v>
      </c>
      <c r="L5" s="93" t="s">
        <v>210</v>
      </c>
      <c r="M5" s="93" t="str">
        <f>INDEX('[3]MATRIZ DE CALIFICACIÓN'!$D$4:$H$8,MID($K5,1,1),MID($L5,1,1))</f>
        <v>(15) ZONA DE RIESGO EXTREMA
Reducir, Evitar, Compartir o Transferir el Riesgo</v>
      </c>
      <c r="N5" s="93" t="s">
        <v>178</v>
      </c>
      <c r="O5" s="93" t="s">
        <v>179</v>
      </c>
      <c r="P5" s="93" t="s">
        <v>211</v>
      </c>
      <c r="Q5" s="91" t="s">
        <v>212</v>
      </c>
      <c r="R5" s="91" t="s">
        <v>213</v>
      </c>
      <c r="S5" s="91" t="s">
        <v>214</v>
      </c>
      <c r="T5" s="91" t="s">
        <v>215</v>
      </c>
      <c r="U5" s="91" t="s">
        <v>216</v>
      </c>
      <c r="V5" s="91" t="s">
        <v>217</v>
      </c>
      <c r="W5" s="104" t="s">
        <v>187</v>
      </c>
      <c r="X5" s="104" t="s">
        <v>188</v>
      </c>
      <c r="Y5" s="104" t="s">
        <v>189</v>
      </c>
      <c r="Z5" s="104" t="s">
        <v>190</v>
      </c>
      <c r="AA5" s="104" t="s">
        <v>218</v>
      </c>
      <c r="AB5" s="104" t="s">
        <v>192</v>
      </c>
      <c r="AC5" s="104" t="s">
        <v>193</v>
      </c>
      <c r="AD5" s="94">
        <f>SUM(IF($W5='[3]Evaluación Diseño Control'!$C$2,15)+IF($X5='[3]Evaluación Diseño Control'!$C$3,15)+IF($Y5='[3]Evaluación Diseño Control'!$C$4,15)+IF($Z5='[3]Evaluación Diseño Control'!$C$5,15,IF($Z5='[3]Evaluación Diseño Control'!$D$5,10))+IF($AA5='[3]Evaluación Diseño Control'!$C$6,15)+IF($AB5='[3]Evaluación Diseño Control'!$C$7,15)+IF($AC5='[3]Evaluación Diseño Control'!$C$8,10,IF($AC5='[3]Evaluación Diseño Control'!$D$8,5)))</f>
        <v>100</v>
      </c>
      <c r="AE5" s="94" t="str">
        <f t="shared" si="0"/>
        <v>FUERTE</v>
      </c>
      <c r="AF5" s="104" t="s">
        <v>219</v>
      </c>
      <c r="AG5" s="94" t="str">
        <f>VLOOKUP(CONCATENATE($AE5,$AF5),'[3]Listas Nuevas'!$X$3:$Z$11,2,0)</f>
        <v>FUERTE</v>
      </c>
      <c r="AH5" s="94">
        <f t="shared" si="1"/>
        <v>100</v>
      </c>
      <c r="AI5" s="105" t="str">
        <f>VLOOKUP(CONCATENATE($AE5,$AF5),'[3]Listas Nuevas'!$X$3:$Z$11,3,0)</f>
        <v>No</v>
      </c>
      <c r="AJ5" s="106" t="s">
        <v>219</v>
      </c>
      <c r="AK5" s="91" t="s">
        <v>196</v>
      </c>
      <c r="AL5" s="94">
        <f>IFERROR(VLOOKUP(CONCATENATE(AJ5,AK5),'[3]Listas Nuevas'!$AC$6:$AD$7,2,0),0)</f>
        <v>2</v>
      </c>
      <c r="AM5" s="91" t="s">
        <v>197</v>
      </c>
      <c r="AN5" s="94">
        <f>IFERROR(VLOOKUP(CONCATENATE(AJ5,AM5),'[3]Listas Nuevas'!$AE$6:AI23,2,0),0)</f>
        <v>0</v>
      </c>
      <c r="AO5" s="95" t="s">
        <v>220</v>
      </c>
      <c r="AP5" s="95" t="s">
        <v>210</v>
      </c>
      <c r="AQ5" s="94" t="str">
        <f>INDEX('[3]MATRIZ DE CALIFICACIÓN'!$D$4:$H$8,MID($AO5,1,1),MID($AP5,1,1))</f>
        <v>(5) ZONA DE RIESGO ALTA
Reducir, Evitar, Compartir o Transferir el Riesgo</v>
      </c>
      <c r="AR5" s="93" t="s">
        <v>199</v>
      </c>
      <c r="AS5" s="91" t="s">
        <v>221</v>
      </c>
      <c r="AT5" s="91" t="s">
        <v>222</v>
      </c>
      <c r="AU5" s="91" t="s">
        <v>223</v>
      </c>
      <c r="AV5" s="107">
        <v>43724</v>
      </c>
      <c r="AW5" s="107">
        <v>43819</v>
      </c>
      <c r="AX5" s="98"/>
      <c r="BK5" s="100" t="s">
        <v>204</v>
      </c>
      <c r="BL5" s="94">
        <f>VLOOKUP($J5,'[3]Listas Nuevas'!$L$2:$N$6,2,0)</f>
        <v>3</v>
      </c>
      <c r="BM5" s="95">
        <v>5</v>
      </c>
      <c r="BN5" s="94" t="str">
        <f>INDEX('[3]MATRIZ DE CALIFICACIÓN'!$D$4:$H$8,MID($K5,1,1),MID($L5,1,1))</f>
        <v>(15) ZONA DE RIESGO EXTREMA
Reducir, Evitar, Compartir o Transferir el Riesgo</v>
      </c>
      <c r="BO5" s="95">
        <v>1</v>
      </c>
      <c r="BP5" s="95">
        <v>5</v>
      </c>
      <c r="BQ5" s="94" t="str">
        <f>INDEX('[3]MATRIZ DE CALIFICACIÓN'!$D$4:$H$8,MID($AO5,1,1),MID($AP5,1,1))</f>
        <v>(5) ZONA DE RIESGO ALTA
Reducir, Evitar, Compartir o Transferir el Riesgo</v>
      </c>
      <c r="BS5" s="103"/>
      <c r="BT5" s="91" t="s">
        <v>575</v>
      </c>
    </row>
    <row r="6" spans="1:72" s="99" customFormat="1" ht="128.25" customHeight="1" x14ac:dyDescent="0.2">
      <c r="A6" s="126" t="s">
        <v>204</v>
      </c>
      <c r="B6" s="93" t="s">
        <v>224</v>
      </c>
      <c r="C6" s="93" t="s">
        <v>225</v>
      </c>
      <c r="D6" s="93" t="s">
        <v>173</v>
      </c>
      <c r="E6" s="93"/>
      <c r="F6" s="93"/>
      <c r="G6" s="93"/>
      <c r="H6" s="128" t="s">
        <v>207</v>
      </c>
      <c r="I6" s="128" t="s">
        <v>226</v>
      </c>
      <c r="J6" s="93" t="s">
        <v>209</v>
      </c>
      <c r="K6" s="93">
        <f>VLOOKUP($J6,'[3]Listas Nuevas'!$L$2:$N$6,2,0)</f>
        <v>3</v>
      </c>
      <c r="L6" s="93" t="s">
        <v>227</v>
      </c>
      <c r="M6" s="93" t="str">
        <f>INDEX('[3]MATRIZ DE CALIFICACIÓN'!$D$4:$H$8,MID($K6,1,1),MID($L6,1,1))</f>
        <v>(9) ZONA DE RIESGO ALTA
Reducir, Evitar, Compartir o Transferir el Riesgo</v>
      </c>
      <c r="N6" s="93" t="s">
        <v>178</v>
      </c>
      <c r="O6" s="93" t="s">
        <v>179</v>
      </c>
      <c r="P6" s="93" t="s">
        <v>228</v>
      </c>
      <c r="Q6" s="91" t="s">
        <v>229</v>
      </c>
      <c r="R6" s="91" t="s">
        <v>230</v>
      </c>
      <c r="S6" s="91" t="s">
        <v>231</v>
      </c>
      <c r="T6" s="91" t="s">
        <v>232</v>
      </c>
      <c r="U6" s="91" t="s">
        <v>233</v>
      </c>
      <c r="V6" s="91" t="s">
        <v>234</v>
      </c>
      <c r="W6" s="104" t="s">
        <v>187</v>
      </c>
      <c r="X6" s="104" t="s">
        <v>188</v>
      </c>
      <c r="Y6" s="104" t="s">
        <v>189</v>
      </c>
      <c r="Z6" s="104" t="s">
        <v>190</v>
      </c>
      <c r="AA6" s="104" t="s">
        <v>218</v>
      </c>
      <c r="AB6" s="104" t="s">
        <v>192</v>
      </c>
      <c r="AC6" s="104" t="s">
        <v>193</v>
      </c>
      <c r="AD6" s="94">
        <f>SUM(IF($W6='[3]Evaluación Diseño Control'!$C$2,15)+IF($X6='[3]Evaluación Diseño Control'!$C$3,15)+IF($Y6='[3]Evaluación Diseño Control'!$C$4,15)+IF($Z6='[3]Evaluación Diseño Control'!$C$5,15,IF($Z6='[3]Evaluación Diseño Control'!$D$5,10))+IF($AA6='[3]Evaluación Diseño Control'!$C$6,15)+IF($AB6='[3]Evaluación Diseño Control'!$C$7,15)+IF($AC6='[3]Evaluación Diseño Control'!$C$8,10,IF($AC6='[3]Evaluación Diseño Control'!$D$8,5)))</f>
        <v>100</v>
      </c>
      <c r="AE6" s="94" t="str">
        <f t="shared" si="0"/>
        <v>FUERTE</v>
      </c>
      <c r="AF6" s="104" t="s">
        <v>219</v>
      </c>
      <c r="AG6" s="94" t="str">
        <f>VLOOKUP(CONCATENATE($AE6,$AF6),'[3]Listas Nuevas'!$X$3:$Z$11,2,0)</f>
        <v>FUERTE</v>
      </c>
      <c r="AH6" s="94">
        <f t="shared" si="1"/>
        <v>100</v>
      </c>
      <c r="AI6" s="105" t="str">
        <f>VLOOKUP(CONCATENATE($AE6,$AF6),'[3]Listas Nuevas'!$X$3:$Z$11,3,0)</f>
        <v>No</v>
      </c>
      <c r="AJ6" s="106" t="s">
        <v>219</v>
      </c>
      <c r="AK6" s="91" t="s">
        <v>196</v>
      </c>
      <c r="AL6" s="94">
        <f>IFERROR(VLOOKUP(CONCATENATE(AJ6,AK6),'[3]Listas Nuevas'!$AC$6:$AD$7,2,0),0)</f>
        <v>2</v>
      </c>
      <c r="AM6" s="91" t="s">
        <v>197</v>
      </c>
      <c r="AN6" s="94">
        <f>IFERROR(VLOOKUP(CONCATENATE(AJ6,AM6),'[3]Listas Nuevas'!$AE$6:AI24,2,0),0)</f>
        <v>0</v>
      </c>
      <c r="AO6" s="95" t="s">
        <v>220</v>
      </c>
      <c r="AP6" s="95" t="s">
        <v>227</v>
      </c>
      <c r="AQ6" s="94" t="str">
        <f>INDEX('[3]MATRIZ DE CALIFICACIÓN'!$D$4:$H$8,MID($AO6,1,1),MID($AP6,1,1))</f>
        <v>(3) ZONA DE RIESGO MODERADA
Asumir o Reducir el Riesgo</v>
      </c>
      <c r="AR6" s="93" t="s">
        <v>199</v>
      </c>
      <c r="AS6" s="91" t="s">
        <v>235</v>
      </c>
      <c r="AT6" s="91" t="s">
        <v>236</v>
      </c>
      <c r="AU6" s="91" t="s">
        <v>237</v>
      </c>
      <c r="AV6" s="107">
        <v>43724</v>
      </c>
      <c r="AW6" s="107">
        <v>43819</v>
      </c>
      <c r="AX6" s="98"/>
      <c r="BK6" s="100" t="s">
        <v>204</v>
      </c>
      <c r="BL6" s="94">
        <f>VLOOKUP($J6,'[3]Listas Nuevas'!$L$2:$N$6,2,0)</f>
        <v>3</v>
      </c>
      <c r="BM6" s="95">
        <v>3</v>
      </c>
      <c r="BN6" s="94" t="str">
        <f>INDEX('[3]MATRIZ DE CALIFICACIÓN'!$D$4:$H$8,MID($K6,1,1),MID($L6,1,1))</f>
        <v>(9) ZONA DE RIESGO ALTA
Reducir, Evitar, Compartir o Transferir el Riesgo</v>
      </c>
      <c r="BO6" s="95">
        <v>1</v>
      </c>
      <c r="BP6" s="95">
        <v>3</v>
      </c>
      <c r="BQ6" s="94" t="str">
        <f>INDEX('[3]MATRIZ DE CALIFICACIÓN'!$D$4:$H$8,MID($AO6,1,1),MID($AP6,1,1))</f>
        <v>(3) ZONA DE RIESGO MODERADA
Asumir o Reducir el Riesgo</v>
      </c>
      <c r="BS6" s="103"/>
      <c r="BT6" s="91" t="s">
        <v>575</v>
      </c>
    </row>
    <row r="7" spans="1:72" s="99" customFormat="1" ht="57.75" customHeight="1" x14ac:dyDescent="0.2">
      <c r="A7" s="175" t="s">
        <v>238</v>
      </c>
      <c r="B7" s="153" t="s">
        <v>239</v>
      </c>
      <c r="C7" s="153" t="s">
        <v>240</v>
      </c>
      <c r="D7" s="176" t="s">
        <v>173</v>
      </c>
      <c r="E7" s="129"/>
      <c r="F7" s="129"/>
      <c r="G7" s="129"/>
      <c r="H7" s="177" t="s">
        <v>241</v>
      </c>
      <c r="I7" s="177" t="s">
        <v>242</v>
      </c>
      <c r="J7" s="153" t="s">
        <v>209</v>
      </c>
      <c r="K7" s="153">
        <f>VLOOKUP($J7,'[4]Listas Nuevas'!$L$2:$N$6,2,0)</f>
        <v>3</v>
      </c>
      <c r="L7" s="153" t="s">
        <v>177</v>
      </c>
      <c r="M7" s="153" t="str">
        <f>INDEX('[4]MATRIZ DE CALIFICACIÓN'!$D$4:$H$8,MID($K7,1,1),MID($L7,1,1))</f>
        <v>(12) ZONA DE RIESGO EXTREMA
Reducir, Evitar, Compartir o Transferir el Riesgo</v>
      </c>
      <c r="N7" s="93" t="s">
        <v>178</v>
      </c>
      <c r="O7" s="93" t="s">
        <v>179</v>
      </c>
      <c r="P7" s="93" t="s">
        <v>243</v>
      </c>
      <c r="Q7" s="91" t="s">
        <v>244</v>
      </c>
      <c r="R7" s="91" t="s">
        <v>182</v>
      </c>
      <c r="S7" s="90" t="s">
        <v>245</v>
      </c>
      <c r="T7" s="90" t="s">
        <v>246</v>
      </c>
      <c r="U7" s="90" t="s">
        <v>247</v>
      </c>
      <c r="V7" s="90" t="s">
        <v>248</v>
      </c>
      <c r="W7" s="104" t="s">
        <v>187</v>
      </c>
      <c r="X7" s="104" t="s">
        <v>188</v>
      </c>
      <c r="Y7" s="104" t="s">
        <v>189</v>
      </c>
      <c r="Z7" s="104" t="s">
        <v>190</v>
      </c>
      <c r="AA7" s="104" t="s">
        <v>218</v>
      </c>
      <c r="AB7" s="104" t="s">
        <v>192</v>
      </c>
      <c r="AC7" s="104" t="s">
        <v>193</v>
      </c>
      <c r="AD7" s="94">
        <f>SUM(IF($W7='[4]Evaluación Diseño Control'!$C$2,15)+IF($X7='[4]Evaluación Diseño Control'!$C$3,15)+IF($Y7='[4]Evaluación Diseño Control'!$C$4,15)+IF($Z7='[4]Evaluación Diseño Control'!$C$5,15,IF($Z7='[4]Evaluación Diseño Control'!$D$5,10))+IF($AA7='[4]Evaluación Diseño Control'!$C$6,15)+IF($AB7='[4]Evaluación Diseño Control'!$C$7,15)+IF($AC7='[4]Evaluación Diseño Control'!$C$8,10,IF($AC7='[4]Evaluación Diseño Control'!$D$8,5)))</f>
        <v>100</v>
      </c>
      <c r="AE7" s="94" t="str">
        <f t="shared" si="0"/>
        <v>FUERTE</v>
      </c>
      <c r="AF7" s="104" t="s">
        <v>219</v>
      </c>
      <c r="AG7" s="94" t="str">
        <f>VLOOKUP(CONCATENATE($AE7,$AF7),'[4]Listas Nuevas'!$X$3:$Z$11,2,0)</f>
        <v>FUERTE</v>
      </c>
      <c r="AH7" s="94">
        <f t="shared" si="1"/>
        <v>100</v>
      </c>
      <c r="AI7" s="105" t="str">
        <f>VLOOKUP(CONCATENATE($AE7,$AF7),'[4]Listas Nuevas'!$X$3:$Z$11,3,0)</f>
        <v>No</v>
      </c>
      <c r="AJ7" s="186" t="s">
        <v>219</v>
      </c>
      <c r="AK7" s="154" t="s">
        <v>196</v>
      </c>
      <c r="AL7" s="184">
        <f>IFERROR(VLOOKUP(CONCATENATE(AJ7,AK7),'[4]Listas Nuevas'!$AC$6:$AD$7,2,0),0)</f>
        <v>2</v>
      </c>
      <c r="AM7" s="154" t="s">
        <v>197</v>
      </c>
      <c r="AN7" s="184">
        <f>IFERROR(VLOOKUP(CONCATENATE(AJ7,AM7),'[4]Listas Nuevas'!$AE$6:AI28,2,0),0)</f>
        <v>0</v>
      </c>
      <c r="AO7" s="185" t="s">
        <v>198</v>
      </c>
      <c r="AP7" s="185" t="s">
        <v>177</v>
      </c>
      <c r="AQ7" s="184" t="str">
        <f>INDEX('[4]MATRIZ DE CALIFICACIÓN'!$D$4:$H$8,MID($AO7,1,1),MID($AP7,1,1))</f>
        <v>(12) ZONA DE RIESGO EXTREMA
Reducir, Evitar, Compartir o Transferir el Riesgo</v>
      </c>
      <c r="AR7" s="153" t="s">
        <v>199</v>
      </c>
      <c r="AS7" s="200" t="s">
        <v>249</v>
      </c>
      <c r="AT7" s="200" t="s">
        <v>250</v>
      </c>
      <c r="AU7" s="200" t="s">
        <v>251</v>
      </c>
      <c r="AV7" s="182">
        <v>43739</v>
      </c>
      <c r="AW7" s="182">
        <v>43800</v>
      </c>
      <c r="AX7" s="183" t="s">
        <v>252</v>
      </c>
      <c r="BK7" s="191" t="s">
        <v>238</v>
      </c>
      <c r="BL7" s="194">
        <v>3</v>
      </c>
      <c r="BM7" s="197">
        <v>4</v>
      </c>
      <c r="BN7" s="187" t="str">
        <f>INDEX('[4]MATRIZ DE CALIFICACIÓN'!$D$4:$H$8,MID($K7,1,1),MID($L7,1,1))</f>
        <v>(12) ZONA DE RIESGO EXTREMA
Reducir, Evitar, Compartir o Transferir el Riesgo</v>
      </c>
      <c r="BO7" s="197">
        <v>3</v>
      </c>
      <c r="BP7" s="197">
        <v>4</v>
      </c>
      <c r="BQ7" s="187" t="str">
        <f>INDEX('[4]MATRIZ DE CALIFICACIÓN'!$D$4:$H$8,MID($AO7,1,1),MID($AP7,1,1))</f>
        <v>(12) ZONA DE RIESGO EXTREMA
Reducir, Evitar, Compartir o Transferir el Riesgo</v>
      </c>
      <c r="BS7" s="103"/>
      <c r="BT7" s="154" t="s">
        <v>571</v>
      </c>
    </row>
    <row r="8" spans="1:72" s="99" customFormat="1" ht="67.5" customHeight="1" x14ac:dyDescent="0.2">
      <c r="A8" s="175"/>
      <c r="B8" s="153"/>
      <c r="C8" s="153"/>
      <c r="D8" s="176"/>
      <c r="E8" s="129"/>
      <c r="F8" s="129"/>
      <c r="G8" s="129"/>
      <c r="H8" s="177"/>
      <c r="I8" s="177"/>
      <c r="J8" s="153"/>
      <c r="K8" s="153"/>
      <c r="L8" s="153"/>
      <c r="M8" s="153"/>
      <c r="N8" s="93" t="s">
        <v>178</v>
      </c>
      <c r="O8" s="93" t="s">
        <v>179</v>
      </c>
      <c r="P8" s="93" t="s">
        <v>253</v>
      </c>
      <c r="Q8" s="91" t="s">
        <v>244</v>
      </c>
      <c r="R8" s="91" t="s">
        <v>182</v>
      </c>
      <c r="S8" s="90" t="s">
        <v>254</v>
      </c>
      <c r="T8" s="90" t="s">
        <v>255</v>
      </c>
      <c r="U8" s="90" t="s">
        <v>256</v>
      </c>
      <c r="V8" s="90" t="s">
        <v>257</v>
      </c>
      <c r="W8" s="104" t="s">
        <v>187</v>
      </c>
      <c r="X8" s="104" t="s">
        <v>188</v>
      </c>
      <c r="Y8" s="104" t="s">
        <v>189</v>
      </c>
      <c r="Z8" s="104" t="s">
        <v>190</v>
      </c>
      <c r="AA8" s="104" t="s">
        <v>218</v>
      </c>
      <c r="AB8" s="104" t="s">
        <v>192</v>
      </c>
      <c r="AC8" s="104" t="s">
        <v>193</v>
      </c>
      <c r="AD8" s="94">
        <f>SUM(IF($W8='[4]Evaluación Diseño Control'!$C$2,15)+IF($X8='[4]Evaluación Diseño Control'!$C$3,15)+IF($Y8='[4]Evaluación Diseño Control'!$C$4,15)+IF($Z8='[4]Evaluación Diseño Control'!$C$5,15,IF($Z8='[4]Evaluación Diseño Control'!$D$5,10))+IF($AA8='[4]Evaluación Diseño Control'!$C$6,15)+IF($AB8='[4]Evaluación Diseño Control'!$C$7,15)+IF($AC8='[4]Evaluación Diseño Control'!$C$8,10,IF($AC8='[4]Evaluación Diseño Control'!$D$8,5)))</f>
        <v>100</v>
      </c>
      <c r="AE8" s="94" t="str">
        <f t="shared" si="0"/>
        <v>FUERTE</v>
      </c>
      <c r="AF8" s="104" t="s">
        <v>219</v>
      </c>
      <c r="AG8" s="94" t="str">
        <f>VLOOKUP(CONCATENATE($AE8,$AF8),'[4]Listas Nuevas'!$X$3:$Z$11,2,0)</f>
        <v>FUERTE</v>
      </c>
      <c r="AH8" s="94">
        <f t="shared" si="1"/>
        <v>100</v>
      </c>
      <c r="AI8" s="105" t="str">
        <f>VLOOKUP(CONCATENATE($AE8,$AF8),'[4]Listas Nuevas'!$X$3:$Z$11,3,0)</f>
        <v>No</v>
      </c>
      <c r="AJ8" s="186"/>
      <c r="AK8" s="154"/>
      <c r="AL8" s="184"/>
      <c r="AM8" s="154"/>
      <c r="AN8" s="184"/>
      <c r="AO8" s="185"/>
      <c r="AP8" s="185"/>
      <c r="AQ8" s="184"/>
      <c r="AR8" s="153"/>
      <c r="AS8" s="200"/>
      <c r="AT8" s="200"/>
      <c r="AU8" s="200"/>
      <c r="AV8" s="182"/>
      <c r="AW8" s="182"/>
      <c r="AX8" s="183"/>
      <c r="BK8" s="192"/>
      <c r="BL8" s="195"/>
      <c r="BM8" s="198"/>
      <c r="BN8" s="188"/>
      <c r="BO8" s="198"/>
      <c r="BP8" s="198"/>
      <c r="BQ8" s="188"/>
      <c r="BS8" s="103"/>
      <c r="BT8" s="154"/>
    </row>
    <row r="9" spans="1:72" s="99" customFormat="1" ht="33.75" customHeight="1" x14ac:dyDescent="0.2">
      <c r="A9" s="175"/>
      <c r="B9" s="153"/>
      <c r="C9" s="153"/>
      <c r="D9" s="176"/>
      <c r="E9" s="129"/>
      <c r="F9" s="129"/>
      <c r="G9" s="129"/>
      <c r="H9" s="177"/>
      <c r="I9" s="177"/>
      <c r="J9" s="153"/>
      <c r="K9" s="153"/>
      <c r="L9" s="153"/>
      <c r="M9" s="153"/>
      <c r="N9" s="93" t="s">
        <v>178</v>
      </c>
      <c r="O9" s="93" t="s">
        <v>179</v>
      </c>
      <c r="P9" s="127" t="s">
        <v>258</v>
      </c>
      <c r="Q9" s="91" t="s">
        <v>244</v>
      </c>
      <c r="R9" s="91" t="s">
        <v>182</v>
      </c>
      <c r="S9" s="90" t="s">
        <v>259</v>
      </c>
      <c r="T9" s="90" t="s">
        <v>260</v>
      </c>
      <c r="U9" s="90" t="s">
        <v>261</v>
      </c>
      <c r="V9" s="90" t="s">
        <v>262</v>
      </c>
      <c r="W9" s="104" t="s">
        <v>187</v>
      </c>
      <c r="X9" s="104" t="s">
        <v>188</v>
      </c>
      <c r="Y9" s="104" t="s">
        <v>189</v>
      </c>
      <c r="Z9" s="104" t="s">
        <v>190</v>
      </c>
      <c r="AA9" s="104" t="s">
        <v>218</v>
      </c>
      <c r="AB9" s="104" t="s">
        <v>192</v>
      </c>
      <c r="AC9" s="104" t="s">
        <v>193</v>
      </c>
      <c r="AD9" s="94">
        <f>SUM(IF($W9='[4]Evaluación Diseño Control'!$C$2,15)+IF($X9='[4]Evaluación Diseño Control'!$C$3,15)+IF($Y9='[4]Evaluación Diseño Control'!$C$4,15)+IF($Z9='[4]Evaluación Diseño Control'!$C$5,15,IF($Z9='[4]Evaluación Diseño Control'!$D$5,10))+IF($AA9='[4]Evaluación Diseño Control'!$C$6,15)+IF($AB9='[4]Evaluación Diseño Control'!$C$7,15)+IF($AC9='[4]Evaluación Diseño Control'!$C$8,10,IF($AC9='[4]Evaluación Diseño Control'!$D$8,5)))</f>
        <v>100</v>
      </c>
      <c r="AE9" s="94" t="str">
        <f t="shared" si="0"/>
        <v>FUERTE</v>
      </c>
      <c r="AF9" s="104" t="s">
        <v>219</v>
      </c>
      <c r="AG9" s="94" t="str">
        <f>VLOOKUP(CONCATENATE($AE9,$AF9),'[4]Listas Nuevas'!$X$3:$Z$11,2,0)</f>
        <v>FUERTE</v>
      </c>
      <c r="AH9" s="94">
        <f t="shared" si="1"/>
        <v>100</v>
      </c>
      <c r="AI9" s="105" t="str">
        <f>VLOOKUP(CONCATENATE($AE9,$AF9),'[4]Listas Nuevas'!$X$3:$Z$11,3,0)</f>
        <v>No</v>
      </c>
      <c r="AJ9" s="186"/>
      <c r="AK9" s="154"/>
      <c r="AL9" s="184"/>
      <c r="AM9" s="154"/>
      <c r="AN9" s="184"/>
      <c r="AO9" s="185"/>
      <c r="AP9" s="185"/>
      <c r="AQ9" s="184"/>
      <c r="AR9" s="153"/>
      <c r="AS9" s="200"/>
      <c r="AT9" s="200"/>
      <c r="AU9" s="200"/>
      <c r="AV9" s="182"/>
      <c r="AW9" s="182"/>
      <c r="AX9" s="183"/>
      <c r="BK9" s="193"/>
      <c r="BL9" s="196"/>
      <c r="BM9" s="199"/>
      <c r="BN9" s="189"/>
      <c r="BO9" s="199"/>
      <c r="BP9" s="199"/>
      <c r="BQ9" s="189"/>
      <c r="BS9" s="103"/>
      <c r="BT9" s="154"/>
    </row>
    <row r="10" spans="1:72" s="99" customFormat="1" ht="60" x14ac:dyDescent="0.2">
      <c r="A10" s="175" t="s">
        <v>263</v>
      </c>
      <c r="B10" s="176" t="s">
        <v>264</v>
      </c>
      <c r="C10" s="153" t="s">
        <v>265</v>
      </c>
      <c r="D10" s="153" t="s">
        <v>173</v>
      </c>
      <c r="E10" s="93"/>
      <c r="F10" s="93"/>
      <c r="G10" s="93"/>
      <c r="H10" s="190" t="s">
        <v>266</v>
      </c>
      <c r="I10" s="190" t="s">
        <v>267</v>
      </c>
      <c r="J10" s="153" t="s">
        <v>268</v>
      </c>
      <c r="K10" s="153">
        <f>VLOOKUP($J10,'[5]Listas Nuevas'!$L$2:$N$6,2,0)</f>
        <v>1</v>
      </c>
      <c r="L10" s="153" t="s">
        <v>177</v>
      </c>
      <c r="M10" s="153" t="str">
        <f>INDEX('[5]MATRIZ DE CALIFICACIÓN'!$D$4:$H$8,MID($K10,1,1),MID($L10,1,1))</f>
        <v>(4) ZONA DE RIESGO ALTA
Reducir, Evitar, Compartir o Transferir el Riesgo</v>
      </c>
      <c r="N10" s="93" t="s">
        <v>178</v>
      </c>
      <c r="O10" s="93" t="s">
        <v>179</v>
      </c>
      <c r="P10" s="93" t="s">
        <v>269</v>
      </c>
      <c r="Q10" s="91" t="s">
        <v>270</v>
      </c>
      <c r="R10" s="91" t="s">
        <v>182</v>
      </c>
      <c r="S10" s="91" t="s">
        <v>271</v>
      </c>
      <c r="T10" s="91" t="s">
        <v>272</v>
      </c>
      <c r="U10" s="91" t="s">
        <v>273</v>
      </c>
      <c r="V10" s="108" t="s">
        <v>274</v>
      </c>
      <c r="W10" s="104" t="s">
        <v>187</v>
      </c>
      <c r="X10" s="104" t="s">
        <v>188</v>
      </c>
      <c r="Y10" s="104" t="s">
        <v>189</v>
      </c>
      <c r="Z10" s="104" t="s">
        <v>190</v>
      </c>
      <c r="AA10" s="104" t="s">
        <v>218</v>
      </c>
      <c r="AB10" s="104" t="s">
        <v>192</v>
      </c>
      <c r="AC10" s="104" t="s">
        <v>193</v>
      </c>
      <c r="AD10" s="94">
        <f>SUM(IF($W10='[5]Evaluación Diseño Control'!$C$2,15)+IF($X10='[5]Evaluación Diseño Control'!$C$3,15)+IF($Y10='[5]Evaluación Diseño Control'!$C$4,15)+IF($Z10='[5]Evaluación Diseño Control'!$C$5,15,IF($Z10='[5]Evaluación Diseño Control'!$D$5,10))+IF($AA10='[5]Evaluación Diseño Control'!$C$6,15)+IF($AB10='[5]Evaluación Diseño Control'!$C$7,15)+IF($AC10='[5]Evaluación Diseño Control'!$C$8,10,IF($AC10='[5]Evaluación Diseño Control'!$D$8,5)))</f>
        <v>100</v>
      </c>
      <c r="AE10" s="94" t="str">
        <f t="shared" si="0"/>
        <v>FUERTE</v>
      </c>
      <c r="AF10" s="104" t="s">
        <v>219</v>
      </c>
      <c r="AG10" s="94" t="str">
        <f>VLOOKUP(CONCATENATE($AE10,$AF10),'[5]Listas Nuevas'!$X$3:$Z$11,2,0)</f>
        <v>FUERTE</v>
      </c>
      <c r="AH10" s="94">
        <f t="shared" si="1"/>
        <v>100</v>
      </c>
      <c r="AI10" s="105" t="str">
        <f>VLOOKUP(CONCATENATE($AE10,$AF10),'[5]Listas Nuevas'!$X$3:$Z$11,3,0)</f>
        <v>No</v>
      </c>
      <c r="AJ10" s="186" t="s">
        <v>219</v>
      </c>
      <c r="AK10" s="154" t="s">
        <v>196</v>
      </c>
      <c r="AL10" s="184">
        <f>IFERROR(VLOOKUP(CONCATENATE(AJ10,AK10),'[5]Listas Nuevas'!$AC$6:$AD$7,2,0),0)</f>
        <v>2</v>
      </c>
      <c r="AM10" s="154" t="s">
        <v>197</v>
      </c>
      <c r="AN10" s="184">
        <f>IFERROR(VLOOKUP(CONCATENATE(AJ10,AM10),'[5]Listas Nuevas'!$AE$6:AI49,2,0),0)</f>
        <v>0</v>
      </c>
      <c r="AO10" s="185" t="s">
        <v>220</v>
      </c>
      <c r="AP10" s="185" t="s">
        <v>177</v>
      </c>
      <c r="AQ10" s="184" t="str">
        <f>INDEX('[5]MATRIZ DE CALIFICACIÓN'!$D$4:$H$8,MID($AO10,1,1),MID($AP10,1,1))</f>
        <v>(4) ZONA DE RIESGO ALTA
Reducir, Evitar, Compartir o Transferir el Riesgo</v>
      </c>
      <c r="AR10" s="153" t="s">
        <v>199</v>
      </c>
      <c r="AS10" s="154"/>
      <c r="AT10" s="154"/>
      <c r="AU10" s="154"/>
      <c r="AV10" s="154"/>
      <c r="AW10" s="154"/>
      <c r="AX10" s="205"/>
      <c r="BK10" s="191" t="s">
        <v>263</v>
      </c>
      <c r="BL10" s="206">
        <v>1</v>
      </c>
      <c r="BM10" s="185">
        <v>4</v>
      </c>
      <c r="BN10" s="184" t="str">
        <f>INDEX('[5]MATRIZ DE CALIFICACIÓN'!$D$4:$H$8,MID($K10,1,1),MID($L10,1,1))</f>
        <v>(4) ZONA DE RIESGO ALTA
Reducir, Evitar, Compartir o Transferir el Riesgo</v>
      </c>
      <c r="BO10" s="197">
        <v>1</v>
      </c>
      <c r="BP10" s="197">
        <v>4</v>
      </c>
      <c r="BQ10" s="187" t="str">
        <f>INDEX('[5]MATRIZ DE CALIFICACIÓN'!$D$4:$H$8,MID($AO10,1,1),MID($AP10,1,1))</f>
        <v>(4) ZONA DE RIESGO ALTA
Reducir, Evitar, Compartir o Transferir el Riesgo</v>
      </c>
      <c r="BS10" s="103"/>
      <c r="BT10" s="154" t="s">
        <v>575</v>
      </c>
    </row>
    <row r="11" spans="1:72" s="99" customFormat="1" ht="96" x14ac:dyDescent="0.2">
      <c r="A11" s="175"/>
      <c r="B11" s="176"/>
      <c r="C11" s="153"/>
      <c r="D11" s="153"/>
      <c r="E11" s="93"/>
      <c r="F11" s="93"/>
      <c r="G11" s="93"/>
      <c r="H11" s="190"/>
      <c r="I11" s="190"/>
      <c r="J11" s="153"/>
      <c r="K11" s="153"/>
      <c r="L11" s="153"/>
      <c r="M11" s="153"/>
      <c r="N11" s="93" t="s">
        <v>178</v>
      </c>
      <c r="O11" s="93" t="s">
        <v>179</v>
      </c>
      <c r="P11" s="93" t="s">
        <v>275</v>
      </c>
      <c r="Q11" s="91" t="s">
        <v>276</v>
      </c>
      <c r="R11" s="91" t="s">
        <v>182</v>
      </c>
      <c r="S11" s="91" t="s">
        <v>277</v>
      </c>
      <c r="T11" s="91" t="s">
        <v>278</v>
      </c>
      <c r="U11" s="91" t="s">
        <v>279</v>
      </c>
      <c r="V11" s="108" t="s">
        <v>280</v>
      </c>
      <c r="W11" s="104" t="s">
        <v>187</v>
      </c>
      <c r="X11" s="104" t="s">
        <v>188</v>
      </c>
      <c r="Y11" s="104" t="s">
        <v>189</v>
      </c>
      <c r="Z11" s="104" t="s">
        <v>190</v>
      </c>
      <c r="AA11" s="104" t="s">
        <v>218</v>
      </c>
      <c r="AB11" s="104" t="s">
        <v>192</v>
      </c>
      <c r="AC11" s="104" t="s">
        <v>193</v>
      </c>
      <c r="AD11" s="94">
        <f>SUM(IF($W11='[5]Evaluación Diseño Control'!$C$2,15)+IF($X11='[5]Evaluación Diseño Control'!$C$3,15)+IF($Y11='[5]Evaluación Diseño Control'!$C$4,15)+IF($Z11='[5]Evaluación Diseño Control'!$C$5,15,IF($Z11='[5]Evaluación Diseño Control'!$D$5,10))+IF($AA11='[5]Evaluación Diseño Control'!$C$6,15)+IF($AB11='[5]Evaluación Diseño Control'!$C$7,15)+IF($AC11='[5]Evaluación Diseño Control'!$C$8,10,IF($AC11='[5]Evaluación Diseño Control'!$D$8,5)))</f>
        <v>100</v>
      </c>
      <c r="AE11" s="94" t="str">
        <f t="shared" si="0"/>
        <v>FUERTE</v>
      </c>
      <c r="AF11" s="104" t="s">
        <v>219</v>
      </c>
      <c r="AG11" s="94" t="str">
        <f>VLOOKUP(CONCATENATE($AE11,$AF11),'[5]Listas Nuevas'!$X$3:$Z$11,2,0)</f>
        <v>FUERTE</v>
      </c>
      <c r="AH11" s="94">
        <f t="shared" si="1"/>
        <v>100</v>
      </c>
      <c r="AI11" s="105" t="str">
        <f>VLOOKUP(CONCATENATE($AE11,$AF11),'[5]Listas Nuevas'!$X$3:$Z$11,3,0)</f>
        <v>No</v>
      </c>
      <c r="AJ11" s="186"/>
      <c r="AK11" s="154"/>
      <c r="AL11" s="184"/>
      <c r="AM11" s="154"/>
      <c r="AN11" s="184"/>
      <c r="AO11" s="185"/>
      <c r="AP11" s="185"/>
      <c r="AQ11" s="184"/>
      <c r="AR11" s="153"/>
      <c r="AS11" s="154"/>
      <c r="AT11" s="154"/>
      <c r="AU11" s="154"/>
      <c r="AV11" s="154"/>
      <c r="AW11" s="154"/>
      <c r="AX11" s="205"/>
      <c r="BK11" s="193"/>
      <c r="BL11" s="206"/>
      <c r="BM11" s="185"/>
      <c r="BN11" s="184"/>
      <c r="BO11" s="199"/>
      <c r="BP11" s="199"/>
      <c r="BQ11" s="189"/>
      <c r="BS11" s="103"/>
      <c r="BT11" s="154"/>
    </row>
    <row r="12" spans="1:72" s="99" customFormat="1" ht="116.25" customHeight="1" x14ac:dyDescent="0.2">
      <c r="A12" s="126" t="s">
        <v>263</v>
      </c>
      <c r="B12" s="93" t="s">
        <v>281</v>
      </c>
      <c r="C12" s="93" t="s">
        <v>282</v>
      </c>
      <c r="D12" s="93" t="s">
        <v>173</v>
      </c>
      <c r="E12" s="93"/>
      <c r="F12" s="93"/>
      <c r="G12" s="93"/>
      <c r="H12" s="128" t="s">
        <v>283</v>
      </c>
      <c r="I12" s="128" t="s">
        <v>284</v>
      </c>
      <c r="J12" s="93" t="s">
        <v>268</v>
      </c>
      <c r="K12" s="93">
        <f>VLOOKUP($J12,'[5]Listas Nuevas'!$L$2:$N$6,2,0)</f>
        <v>1</v>
      </c>
      <c r="L12" s="93" t="s">
        <v>177</v>
      </c>
      <c r="M12" s="93" t="str">
        <f>INDEX('[5]MATRIZ DE CALIFICACIÓN'!$D$4:$H$8,MID($K12,1,1),MID($L12,1,1))</f>
        <v>(4) ZONA DE RIESGO ALTA
Reducir, Evitar, Compartir o Transferir el Riesgo</v>
      </c>
      <c r="N12" s="93" t="s">
        <v>178</v>
      </c>
      <c r="O12" s="93" t="s">
        <v>179</v>
      </c>
      <c r="P12" s="93" t="s">
        <v>285</v>
      </c>
      <c r="Q12" s="91" t="s">
        <v>286</v>
      </c>
      <c r="R12" s="91" t="s">
        <v>287</v>
      </c>
      <c r="S12" s="91" t="s">
        <v>288</v>
      </c>
      <c r="T12" s="91" t="s">
        <v>289</v>
      </c>
      <c r="U12" s="91" t="s">
        <v>290</v>
      </c>
      <c r="V12" s="91" t="s">
        <v>291</v>
      </c>
      <c r="W12" s="104" t="s">
        <v>187</v>
      </c>
      <c r="X12" s="104" t="s">
        <v>188</v>
      </c>
      <c r="Y12" s="104" t="s">
        <v>189</v>
      </c>
      <c r="Z12" s="104" t="s">
        <v>190</v>
      </c>
      <c r="AA12" s="104" t="s">
        <v>218</v>
      </c>
      <c r="AB12" s="104" t="s">
        <v>192</v>
      </c>
      <c r="AC12" s="104" t="s">
        <v>193</v>
      </c>
      <c r="AD12" s="94">
        <f>SUM(IF($W12='[5]Evaluación Diseño Control'!$C$2,15)+IF($X12='[5]Evaluación Diseño Control'!$C$3,15)+IF($Y12='[5]Evaluación Diseño Control'!$C$4,15)+IF($Z12='[5]Evaluación Diseño Control'!$C$5,15,IF($Z12='[5]Evaluación Diseño Control'!$D$5,10))+IF($AA12='[5]Evaluación Diseño Control'!$C$6,15)+IF($AB12='[5]Evaluación Diseño Control'!$C$7,15)+IF($AC12='[5]Evaluación Diseño Control'!$C$8,10,IF($AC12='[5]Evaluación Diseño Control'!$D$8,5)))</f>
        <v>100</v>
      </c>
      <c r="AE12" s="94" t="str">
        <f t="shared" si="0"/>
        <v>FUERTE</v>
      </c>
      <c r="AF12" s="104" t="s">
        <v>219</v>
      </c>
      <c r="AG12" s="94" t="str">
        <f>VLOOKUP(CONCATENATE($AE12,$AF12),'[5]Listas Nuevas'!$X$3:$Z$11,2,0)</f>
        <v>FUERTE</v>
      </c>
      <c r="AH12" s="94">
        <f t="shared" si="1"/>
        <v>100</v>
      </c>
      <c r="AI12" s="105" t="str">
        <f>VLOOKUP(CONCATENATE($AE12,$AF12),'[5]Listas Nuevas'!$X$3:$Z$11,3,0)</f>
        <v>No</v>
      </c>
      <c r="AJ12" s="106" t="s">
        <v>219</v>
      </c>
      <c r="AK12" s="91" t="s">
        <v>196</v>
      </c>
      <c r="AL12" s="94">
        <f>IFERROR(VLOOKUP(CONCATENATE(AJ12,AK12),'[5]Listas Nuevas'!$AC$6:$AD$7,2,0),0)</f>
        <v>2</v>
      </c>
      <c r="AM12" s="91" t="s">
        <v>197</v>
      </c>
      <c r="AN12" s="94">
        <f>IFERROR(VLOOKUP(CONCATENATE(AJ12,AM12),'[5]Listas Nuevas'!$AE$6:AI51,2,0),0)</f>
        <v>0</v>
      </c>
      <c r="AO12" s="95" t="s">
        <v>220</v>
      </c>
      <c r="AP12" s="95" t="s">
        <v>177</v>
      </c>
      <c r="AQ12" s="94" t="str">
        <f>INDEX('[5]MATRIZ DE CALIFICACIÓN'!$D$4:$H$8,MID($AO12,1,1),MID($AP12,1,1))</f>
        <v>(4) ZONA DE RIESGO ALTA
Reducir, Evitar, Compartir o Transferir el Riesgo</v>
      </c>
      <c r="AR12" s="93" t="s">
        <v>199</v>
      </c>
      <c r="AS12" s="91"/>
      <c r="AT12" s="91"/>
      <c r="AU12" s="91"/>
      <c r="AV12" s="91"/>
      <c r="AW12" s="91"/>
      <c r="AX12" s="98"/>
      <c r="BK12" s="100" t="s">
        <v>263</v>
      </c>
      <c r="BL12" s="109">
        <v>1</v>
      </c>
      <c r="BM12" s="102">
        <v>4</v>
      </c>
      <c r="BN12" s="101" t="str">
        <f>INDEX('[5]MATRIZ DE CALIFICACIÓN'!$D$4:$H$8,MID($K12,1,1),MID($L12,1,1))</f>
        <v>(4) ZONA DE RIESGO ALTA
Reducir, Evitar, Compartir o Transferir el Riesgo</v>
      </c>
      <c r="BO12" s="102">
        <v>1</v>
      </c>
      <c r="BP12" s="102">
        <v>4</v>
      </c>
      <c r="BQ12" s="101" t="str">
        <f>INDEX('[5]MATRIZ DE CALIFICACIÓN'!$D$4:$H$8,MID($AO12,1,1),MID($AP12,1,1))</f>
        <v>(4) ZONA DE RIESGO ALTA
Reducir, Evitar, Compartir o Transferir el Riesgo</v>
      </c>
      <c r="BS12" s="103"/>
      <c r="BT12" s="91" t="s">
        <v>575</v>
      </c>
    </row>
    <row r="13" spans="1:72" s="99" customFormat="1" ht="85.5" customHeight="1" x14ac:dyDescent="0.2">
      <c r="A13" s="201" t="s">
        <v>292</v>
      </c>
      <c r="B13" s="201" t="s">
        <v>293</v>
      </c>
      <c r="C13" s="201" t="s">
        <v>294</v>
      </c>
      <c r="D13" s="201" t="s">
        <v>173</v>
      </c>
      <c r="E13" s="93"/>
      <c r="F13" s="93"/>
      <c r="G13" s="93"/>
      <c r="H13" s="203" t="s">
        <v>295</v>
      </c>
      <c r="I13" s="203" t="s">
        <v>296</v>
      </c>
      <c r="J13" s="201" t="s">
        <v>268</v>
      </c>
      <c r="K13" s="201">
        <f>VLOOKUP($J13,'[6]Listas Nuevas'!$L$2:$N$6,2,0)</f>
        <v>1</v>
      </c>
      <c r="L13" s="201" t="s">
        <v>227</v>
      </c>
      <c r="M13" s="201" t="str">
        <f>INDEX('[6]MATRIZ DE CALIFICACIÓN'!$D$4:$H$8,MID($K13,1,1),MID($L13,1,1))</f>
        <v>(3) ZONA DE RIESGO MODERADA
Asumir o Reducir el Riesgo</v>
      </c>
      <c r="N13" s="93" t="s">
        <v>178</v>
      </c>
      <c r="O13" s="93" t="s">
        <v>179</v>
      </c>
      <c r="P13" s="93" t="s">
        <v>297</v>
      </c>
      <c r="Q13" s="91" t="s">
        <v>298</v>
      </c>
      <c r="R13" s="91" t="s">
        <v>182</v>
      </c>
      <c r="S13" s="91" t="s">
        <v>299</v>
      </c>
      <c r="T13" s="110" t="s">
        <v>300</v>
      </c>
      <c r="U13" s="110" t="s">
        <v>301</v>
      </c>
      <c r="V13" s="111" t="s">
        <v>302</v>
      </c>
      <c r="W13" s="104" t="s">
        <v>187</v>
      </c>
      <c r="X13" s="104" t="s">
        <v>188</v>
      </c>
      <c r="Y13" s="104" t="s">
        <v>189</v>
      </c>
      <c r="Z13" s="104" t="s">
        <v>190</v>
      </c>
      <c r="AA13" s="104" t="s">
        <v>218</v>
      </c>
      <c r="AB13" s="104" t="s">
        <v>192</v>
      </c>
      <c r="AC13" s="104" t="s">
        <v>193</v>
      </c>
      <c r="AD13" s="94">
        <f>SUM(IF($W13='[5]Evaluación Diseño Control'!$C$2,15)+IF($X13='[5]Evaluación Diseño Control'!$C$3,15)+IF($Y13='[5]Evaluación Diseño Control'!$C$4,15)+IF($Z13='[5]Evaluación Diseño Control'!$C$5,15,IF($Z13='[5]Evaluación Diseño Control'!$D$5,10))+IF($AA13='[5]Evaluación Diseño Control'!$C$6,15)+IF($AB13='[5]Evaluación Diseño Control'!$C$7,15)+IF($AC13='[5]Evaluación Diseño Control'!$C$8,10,IF($AC13='[5]Evaluación Diseño Control'!$D$8,5)))</f>
        <v>100</v>
      </c>
      <c r="AE13" s="94" t="str">
        <f>IF($AB13&gt;95,"FUERTE",IF($AB13&gt;85,"MODERADO","DÉBIL"))</f>
        <v>FUERTE</v>
      </c>
      <c r="AF13" s="104" t="s">
        <v>219</v>
      </c>
      <c r="AG13" s="94" t="str">
        <f>VLOOKUP(CONCATENATE($AE13,$AF13),'[6]Listas Nuevas'!$X$3:$Z$11,2,0)</f>
        <v>FUERTE</v>
      </c>
      <c r="AH13" s="94">
        <f>IF($AE13="FUERTE",100,IF($AE13="MODERADO",50,0))</f>
        <v>100</v>
      </c>
      <c r="AI13" s="105" t="str">
        <f>VLOOKUP(CONCATENATE($AE13,$AF13),'[5]Listas Nuevas'!$X$3:$Z$11,3,0)</f>
        <v>No</v>
      </c>
      <c r="AJ13" s="208" t="s">
        <v>219</v>
      </c>
      <c r="AK13" s="191" t="s">
        <v>196</v>
      </c>
      <c r="AL13" s="187">
        <v>2</v>
      </c>
      <c r="AM13" s="191" t="s">
        <v>197</v>
      </c>
      <c r="AN13" s="187">
        <f>IFERROR(VLOOKUP(CONCATENATE(#REF!,AM13),'[6]Listas Nuevas'!$AE$6:AK61,2,0),0)</f>
        <v>0</v>
      </c>
      <c r="AO13" s="197" t="s">
        <v>220</v>
      </c>
      <c r="AP13" s="197" t="s">
        <v>227</v>
      </c>
      <c r="AQ13" s="187" t="str">
        <f>INDEX('[6]MATRIZ DE CALIFICACIÓN'!$D$4:$H$8,MID($AO13,1,1),MID($AP13,1,1))</f>
        <v>(3) ZONA DE RIESGO MODERADA
Asumir o Reducir el Riesgo</v>
      </c>
      <c r="AR13" s="201" t="s">
        <v>199</v>
      </c>
      <c r="AS13" s="191" t="s">
        <v>303</v>
      </c>
      <c r="AT13" s="191" t="s">
        <v>304</v>
      </c>
      <c r="AU13" s="191" t="s">
        <v>305</v>
      </c>
      <c r="AV13" s="210">
        <v>44044</v>
      </c>
      <c r="AW13" s="210">
        <v>44166</v>
      </c>
      <c r="AX13" s="191" t="s">
        <v>306</v>
      </c>
      <c r="BK13" s="191" t="s">
        <v>292</v>
      </c>
      <c r="BL13" s="194">
        <v>1</v>
      </c>
      <c r="BM13" s="197">
        <v>3</v>
      </c>
      <c r="BN13" s="213" t="str">
        <f>INDEX('[7]MATRIZ DE CALIFICACIÓN'!$D$4:$H$8,MID($K13,1,1),MID($L13,1,1))</f>
        <v>(3) ZONA DE RIESGO MODERADA
Asumir o Reducir el Riesgo</v>
      </c>
      <c r="BO13" s="197">
        <v>1</v>
      </c>
      <c r="BP13" s="197">
        <v>3</v>
      </c>
      <c r="BQ13" s="187" t="str">
        <f>INDEX('[7]MATRIZ DE CALIFICACIÓN'!$D$4:$H$8,MID($AO13,1,1),MID($AP13,1,1))</f>
        <v>(3) ZONA DE RIESGO MODERADA
Asumir o Reducir el Riesgo</v>
      </c>
      <c r="BS13" s="103"/>
      <c r="BT13" s="154" t="s">
        <v>575</v>
      </c>
    </row>
    <row r="14" spans="1:72" s="99" customFormat="1" ht="96" x14ac:dyDescent="0.2">
      <c r="A14" s="202"/>
      <c r="B14" s="202"/>
      <c r="C14" s="202"/>
      <c r="D14" s="202"/>
      <c r="E14" s="93"/>
      <c r="F14" s="93"/>
      <c r="G14" s="93"/>
      <c r="H14" s="204"/>
      <c r="I14" s="204"/>
      <c r="J14" s="202"/>
      <c r="K14" s="207"/>
      <c r="L14" s="207"/>
      <c r="M14" s="207"/>
      <c r="N14" s="93" t="s">
        <v>178</v>
      </c>
      <c r="O14" s="93" t="s">
        <v>179</v>
      </c>
      <c r="P14" s="93" t="s">
        <v>307</v>
      </c>
      <c r="Q14" s="91" t="s">
        <v>308</v>
      </c>
      <c r="R14" s="91" t="s">
        <v>309</v>
      </c>
      <c r="S14" s="91" t="s">
        <v>310</v>
      </c>
      <c r="T14" s="112" t="s">
        <v>311</v>
      </c>
      <c r="U14" s="112" t="s">
        <v>312</v>
      </c>
      <c r="V14" s="91" t="s">
        <v>313</v>
      </c>
      <c r="W14" s="104" t="s">
        <v>187</v>
      </c>
      <c r="X14" s="104" t="s">
        <v>188</v>
      </c>
      <c r="Y14" s="104" t="s">
        <v>189</v>
      </c>
      <c r="Z14" s="104" t="s">
        <v>190</v>
      </c>
      <c r="AA14" s="104" t="s">
        <v>218</v>
      </c>
      <c r="AB14" s="104" t="s">
        <v>192</v>
      </c>
      <c r="AC14" s="104" t="s">
        <v>193</v>
      </c>
      <c r="AD14" s="94">
        <f>SUM(IF($W14='[5]Evaluación Diseño Control'!$C$2,15)+IF($X14='[5]Evaluación Diseño Control'!$C$3,15)+IF($Y14='[5]Evaluación Diseño Control'!$C$4,15)+IF($Z14='[5]Evaluación Diseño Control'!$C$5,15,IF($Z14='[5]Evaluación Diseño Control'!$D$5,10))+IF($AA14='[5]Evaluación Diseño Control'!$C$6,15)+IF($AB14='[5]Evaluación Diseño Control'!$C$7,15)+IF($AC14='[5]Evaluación Diseño Control'!$C$8,10,IF($AC14='[5]Evaluación Diseño Control'!$D$8,5)))</f>
        <v>100</v>
      </c>
      <c r="AE14" s="94" t="str">
        <f>IF($AB14&gt;95,"FUERTE",IF($AB14&gt;85,"MODERADO","DÉBIL"))</f>
        <v>FUERTE</v>
      </c>
      <c r="AF14" s="104" t="s">
        <v>219</v>
      </c>
      <c r="AG14" s="94" t="str">
        <f>VLOOKUP(CONCATENATE($AE14,$AF14),'[6]Listas Nuevas'!$X$3:$Z$11,2,0)</f>
        <v>FUERTE</v>
      </c>
      <c r="AH14" s="94">
        <f>IF($AE14="FUERTE",100,IF($AE14="MODERADO",50,0))</f>
        <v>100</v>
      </c>
      <c r="AI14" s="105" t="str">
        <f>VLOOKUP(CONCATENATE($AE14,$AF14),'[5]Listas Nuevas'!$X$3:$Z$11,3,0)</f>
        <v>No</v>
      </c>
      <c r="AJ14" s="209"/>
      <c r="AK14" s="193"/>
      <c r="AL14" s="189"/>
      <c r="AM14" s="193"/>
      <c r="AN14" s="189"/>
      <c r="AO14" s="199"/>
      <c r="AP14" s="199"/>
      <c r="AQ14" s="189"/>
      <c r="AR14" s="202"/>
      <c r="AS14" s="193"/>
      <c r="AT14" s="193"/>
      <c r="AU14" s="193"/>
      <c r="AV14" s="211"/>
      <c r="AW14" s="211"/>
      <c r="AX14" s="193"/>
      <c r="BK14" s="193"/>
      <c r="BL14" s="196"/>
      <c r="BM14" s="212"/>
      <c r="BN14" s="214"/>
      <c r="BO14" s="199"/>
      <c r="BP14" s="199"/>
      <c r="BQ14" s="189"/>
      <c r="BS14" s="103"/>
      <c r="BT14" s="154"/>
    </row>
    <row r="15" spans="1:72" s="99" customFormat="1" ht="123" customHeight="1" x14ac:dyDescent="0.2">
      <c r="A15" s="93" t="s">
        <v>292</v>
      </c>
      <c r="B15" s="93" t="s">
        <v>314</v>
      </c>
      <c r="C15" s="93" t="s">
        <v>315</v>
      </c>
      <c r="D15" s="93" t="s">
        <v>173</v>
      </c>
      <c r="E15" s="93"/>
      <c r="F15" s="93"/>
      <c r="G15" s="93"/>
      <c r="H15" s="128" t="s">
        <v>316</v>
      </c>
      <c r="I15" s="128" t="s">
        <v>317</v>
      </c>
      <c r="J15" s="93" t="s">
        <v>268</v>
      </c>
      <c r="K15" s="93">
        <f>VLOOKUP($J15,'[6]Listas Nuevas'!$L$2:$N$6,2,0)</f>
        <v>1</v>
      </c>
      <c r="L15" s="93" t="s">
        <v>227</v>
      </c>
      <c r="M15" s="93" t="str">
        <f>INDEX('[6]MATRIZ DE CALIFICACIÓN'!$D$4:$H$8,MID($K15,1,1),MID($L15,1,1))</f>
        <v>(3) ZONA DE RIESGO MODERADA
Asumir o Reducir el Riesgo</v>
      </c>
      <c r="N15" s="93" t="s">
        <v>178</v>
      </c>
      <c r="O15" s="93" t="s">
        <v>179</v>
      </c>
      <c r="P15" s="93" t="s">
        <v>318</v>
      </c>
      <c r="Q15" s="91" t="s">
        <v>298</v>
      </c>
      <c r="R15" s="91" t="s">
        <v>182</v>
      </c>
      <c r="S15" s="91" t="s">
        <v>319</v>
      </c>
      <c r="T15" s="112" t="s">
        <v>320</v>
      </c>
      <c r="U15" s="91" t="s">
        <v>577</v>
      </c>
      <c r="V15" s="91" t="s">
        <v>321</v>
      </c>
      <c r="W15" s="104" t="s">
        <v>187</v>
      </c>
      <c r="X15" s="104" t="s">
        <v>188</v>
      </c>
      <c r="Y15" s="104" t="s">
        <v>189</v>
      </c>
      <c r="Z15" s="104" t="s">
        <v>190</v>
      </c>
      <c r="AA15" s="104" t="s">
        <v>218</v>
      </c>
      <c r="AB15" s="104" t="s">
        <v>192</v>
      </c>
      <c r="AC15" s="104" t="s">
        <v>193</v>
      </c>
      <c r="AD15" s="94">
        <f>SUM(IF($W15='[5]Evaluación Diseño Control'!$C$2,15)+IF($X15='[5]Evaluación Diseño Control'!$C$3,15)+IF($Y15='[5]Evaluación Diseño Control'!$C$4,15)+IF($Z15='[5]Evaluación Diseño Control'!$C$5,15,IF($Z15='[5]Evaluación Diseño Control'!$D$5,10))+IF($AA15='[5]Evaluación Diseño Control'!$C$6,15)+IF($AB15='[5]Evaluación Diseño Control'!$C$7,15)+IF($AC15='[5]Evaluación Diseño Control'!$C$8,10,IF($AC15='[5]Evaluación Diseño Control'!$D$8,5)))</f>
        <v>100</v>
      </c>
      <c r="AE15" s="94" t="str">
        <f>IF($AB15&gt;95,"FUERTE",IF($AB15&gt;85,"MODERADO","DÉBIL"))</f>
        <v>FUERTE</v>
      </c>
      <c r="AF15" s="104" t="s">
        <v>219</v>
      </c>
      <c r="AG15" s="94" t="str">
        <f>VLOOKUP(CONCATENATE($AE15,$AF15),'[6]Listas Nuevas'!$X$3:$Z$11,2,0)</f>
        <v>FUERTE</v>
      </c>
      <c r="AH15" s="94">
        <f>IF($AE15="FUERTE",100,IF($AE15="MODERADO",50,0))</f>
        <v>100</v>
      </c>
      <c r="AI15" s="105" t="str">
        <f>VLOOKUP(CONCATENATE($AE15,$AF15),'[5]Listas Nuevas'!$X$3:$Z$11,3,0)</f>
        <v>No</v>
      </c>
      <c r="AJ15" s="106" t="s">
        <v>219</v>
      </c>
      <c r="AK15" s="91" t="s">
        <v>196</v>
      </c>
      <c r="AL15" s="94">
        <v>2</v>
      </c>
      <c r="AM15" s="91" t="s">
        <v>197</v>
      </c>
      <c r="AN15" s="94">
        <f>IFERROR(VLOOKUP(CONCATENATE(#REF!,AM15),'[6]Listas Nuevas'!$AE$6:AK61,2,0),0)</f>
        <v>0</v>
      </c>
      <c r="AO15" s="95" t="s">
        <v>220</v>
      </c>
      <c r="AP15" s="95" t="s">
        <v>227</v>
      </c>
      <c r="AQ15" s="94" t="str">
        <f>INDEX('[6]MATRIZ DE CALIFICACIÓN'!$D$4:$H$8,MID($AO15,1,1),MID($AP15,1,1))</f>
        <v>(3) ZONA DE RIESGO MODERADA
Asumir o Reducir el Riesgo</v>
      </c>
      <c r="AR15" s="93" t="s">
        <v>199</v>
      </c>
      <c r="AS15" s="91" t="s">
        <v>303</v>
      </c>
      <c r="AT15" s="91" t="s">
        <v>304</v>
      </c>
      <c r="AU15" s="91" t="s">
        <v>305</v>
      </c>
      <c r="AV15" s="97">
        <v>44044</v>
      </c>
      <c r="AW15" s="97">
        <v>44166</v>
      </c>
      <c r="AX15" s="91" t="s">
        <v>306</v>
      </c>
      <c r="BK15" s="100" t="s">
        <v>292</v>
      </c>
      <c r="BL15" s="104">
        <v>1</v>
      </c>
      <c r="BM15" s="95">
        <v>3</v>
      </c>
      <c r="BN15" s="94" t="str">
        <f>INDEX('[7]MATRIZ DE CALIFICACIÓN'!$D$4:$H$8,MID($K15,1,1),MID($L15,1,1))</f>
        <v>(3) ZONA DE RIESGO MODERADA
Asumir o Reducir el Riesgo</v>
      </c>
      <c r="BO15" s="95">
        <v>1</v>
      </c>
      <c r="BP15" s="95">
        <v>3</v>
      </c>
      <c r="BQ15" s="94" t="str">
        <f>INDEX('[7]MATRIZ DE CALIFICACIÓN'!$D$4:$H$8,MID($AO15,1,1),MID($AP15,1,1))</f>
        <v>(3) ZONA DE RIESGO MODERADA
Asumir o Reducir el Riesgo</v>
      </c>
      <c r="BS15" s="103"/>
      <c r="BT15" s="91" t="s">
        <v>575</v>
      </c>
    </row>
    <row r="16" spans="1:72" s="99" customFormat="1" ht="123.75" customHeight="1" x14ac:dyDescent="0.2">
      <c r="A16" s="93" t="s">
        <v>292</v>
      </c>
      <c r="B16" s="93" t="s">
        <v>322</v>
      </c>
      <c r="C16" s="93" t="s">
        <v>323</v>
      </c>
      <c r="D16" s="93" t="s">
        <v>173</v>
      </c>
      <c r="E16" s="93"/>
      <c r="F16" s="93"/>
      <c r="G16" s="93"/>
      <c r="H16" s="128" t="s">
        <v>324</v>
      </c>
      <c r="I16" s="128" t="s">
        <v>325</v>
      </c>
      <c r="J16" s="93" t="s">
        <v>268</v>
      </c>
      <c r="K16" s="93">
        <f>VLOOKUP($J16,'[6]Listas Nuevas'!$L$2:$N$6,2,0)</f>
        <v>1</v>
      </c>
      <c r="L16" s="93" t="s">
        <v>227</v>
      </c>
      <c r="M16" s="93" t="str">
        <f>INDEX('[6]MATRIZ DE CALIFICACIÓN'!$D$4:$H$8,MID($K16,1,1),MID($L16,1,1))</f>
        <v>(3) ZONA DE RIESGO MODERADA
Asumir o Reducir el Riesgo</v>
      </c>
      <c r="N16" s="93" t="s">
        <v>178</v>
      </c>
      <c r="O16" s="93" t="s">
        <v>179</v>
      </c>
      <c r="P16" s="93" t="s">
        <v>326</v>
      </c>
      <c r="Q16" s="91" t="s">
        <v>327</v>
      </c>
      <c r="R16" s="91" t="s">
        <v>182</v>
      </c>
      <c r="S16" s="91" t="s">
        <v>322</v>
      </c>
      <c r="T16" s="112" t="s">
        <v>578</v>
      </c>
      <c r="U16" s="91" t="s">
        <v>328</v>
      </c>
      <c r="V16" s="91" t="s">
        <v>329</v>
      </c>
      <c r="W16" s="104" t="s">
        <v>187</v>
      </c>
      <c r="X16" s="104" t="s">
        <v>188</v>
      </c>
      <c r="Y16" s="104" t="s">
        <v>189</v>
      </c>
      <c r="Z16" s="104" t="s">
        <v>190</v>
      </c>
      <c r="AA16" s="104" t="s">
        <v>218</v>
      </c>
      <c r="AB16" s="104" t="s">
        <v>192</v>
      </c>
      <c r="AC16" s="104" t="s">
        <v>193</v>
      </c>
      <c r="AD16" s="94">
        <f>SUM(IF($W16='[5]Evaluación Diseño Control'!$C$2,15)+IF($X16='[5]Evaluación Diseño Control'!$C$3,15)+IF($Y16='[5]Evaluación Diseño Control'!$C$4,15)+IF($Z16='[5]Evaluación Diseño Control'!$C$5,15,IF($Z16='[5]Evaluación Diseño Control'!$D$5,10))+IF($AA16='[5]Evaluación Diseño Control'!$C$6,15)+IF($AB16='[5]Evaluación Diseño Control'!$C$7,15)+IF($AC16='[5]Evaluación Diseño Control'!$C$8,10,IF($AC16='[5]Evaluación Diseño Control'!$D$8,5)))</f>
        <v>100</v>
      </c>
      <c r="AE16" s="94" t="str">
        <f>IF($AB16&gt;95,"FUERTE",IF($AB16&gt;85,"MODERADO","DÉBIL"))</f>
        <v>FUERTE</v>
      </c>
      <c r="AF16" s="104" t="s">
        <v>219</v>
      </c>
      <c r="AG16" s="94" t="str">
        <f>VLOOKUP(CONCATENATE($AE16,$AF16),'[6]Listas Nuevas'!$X$3:$Z$11,2,0)</f>
        <v>FUERTE</v>
      </c>
      <c r="AH16" s="94">
        <f>IF($AE16="FUERTE",100,IF($AE16="MODERADO",50,0))</f>
        <v>100</v>
      </c>
      <c r="AI16" s="105" t="str">
        <f>VLOOKUP(CONCATENATE($AE16,$AF16),'[5]Listas Nuevas'!$X$3:$Z$11,3,0)</f>
        <v>No</v>
      </c>
      <c r="AJ16" s="106" t="s">
        <v>219</v>
      </c>
      <c r="AK16" s="91" t="s">
        <v>196</v>
      </c>
      <c r="AL16" s="94">
        <v>2</v>
      </c>
      <c r="AM16" s="91" t="s">
        <v>197</v>
      </c>
      <c r="AN16" s="94">
        <f>IFERROR(VLOOKUP(CONCATENATE(#REF!,AM16),'[6]Listas Nuevas'!$AE$6:AK61,2,0),0)</f>
        <v>0</v>
      </c>
      <c r="AO16" s="95" t="s">
        <v>220</v>
      </c>
      <c r="AP16" s="95" t="s">
        <v>227</v>
      </c>
      <c r="AQ16" s="94" t="str">
        <f>INDEX('[6]MATRIZ DE CALIFICACIÓN'!$D$4:$H$8,MID($AO16,1,1),MID($AP16,1,1))</f>
        <v>(3) ZONA DE RIESGO MODERADA
Asumir o Reducir el Riesgo</v>
      </c>
      <c r="AR16" s="93" t="s">
        <v>199</v>
      </c>
      <c r="AS16" s="91" t="s">
        <v>303</v>
      </c>
      <c r="AT16" s="91" t="s">
        <v>304</v>
      </c>
      <c r="AU16" s="91" t="s">
        <v>305</v>
      </c>
      <c r="AV16" s="97">
        <v>44044</v>
      </c>
      <c r="AW16" s="97">
        <v>44166</v>
      </c>
      <c r="AX16" s="91" t="s">
        <v>306</v>
      </c>
      <c r="BK16" s="100" t="s">
        <v>292</v>
      </c>
      <c r="BL16" s="104">
        <v>1</v>
      </c>
      <c r="BM16" s="95">
        <v>3</v>
      </c>
      <c r="BN16" s="94" t="str">
        <f>INDEX('[7]MATRIZ DE CALIFICACIÓN'!$D$4:$H$8,MID($K16,1,1),MID($L16,1,1))</f>
        <v>(3) ZONA DE RIESGO MODERADA
Asumir o Reducir el Riesgo</v>
      </c>
      <c r="BO16" s="95">
        <v>1</v>
      </c>
      <c r="BP16" s="95">
        <v>3</v>
      </c>
      <c r="BQ16" s="94" t="str">
        <f>INDEX('[7]MATRIZ DE CALIFICACIÓN'!$D$4:$H$8,MID($AO16,1,1),MID($AP16,1,1))</f>
        <v>(3) ZONA DE RIESGO MODERADA
Asumir o Reducir el Riesgo</v>
      </c>
      <c r="BS16" s="103"/>
      <c r="BT16" s="91" t="s">
        <v>575</v>
      </c>
    </row>
    <row r="17" spans="1:72" s="99" customFormat="1" ht="65.25" customHeight="1" x14ac:dyDescent="0.2">
      <c r="A17" s="175" t="s">
        <v>330</v>
      </c>
      <c r="B17" s="153" t="s">
        <v>331</v>
      </c>
      <c r="C17" s="153" t="s">
        <v>332</v>
      </c>
      <c r="D17" s="153" t="s">
        <v>173</v>
      </c>
      <c r="E17" s="93"/>
      <c r="F17" s="93"/>
      <c r="G17" s="93"/>
      <c r="H17" s="190" t="s">
        <v>333</v>
      </c>
      <c r="I17" s="190" t="s">
        <v>334</v>
      </c>
      <c r="J17" s="153" t="s">
        <v>268</v>
      </c>
      <c r="K17" s="153">
        <f>VLOOKUP($J17,'[8]Listas Nuevas'!$L$2:$N$6,2,0)</f>
        <v>1</v>
      </c>
      <c r="L17" s="153" t="s">
        <v>177</v>
      </c>
      <c r="M17" s="153" t="str">
        <f>INDEX('[8]MATRIZ DE CALIFICACIÓN'!$D$4:$H$8,MID($K17,1,1),MID($L17,1,1))</f>
        <v>(4) ZONA DE RIESGO ALTA
Reducir, Evitar, Compartir o Transferir el Riesgo</v>
      </c>
      <c r="N17" s="93" t="s">
        <v>178</v>
      </c>
      <c r="O17" s="93" t="s">
        <v>179</v>
      </c>
      <c r="P17" s="93" t="s">
        <v>335</v>
      </c>
      <c r="Q17" s="91" t="s">
        <v>336</v>
      </c>
      <c r="R17" s="91" t="s">
        <v>337</v>
      </c>
      <c r="S17" s="91" t="s">
        <v>338</v>
      </c>
      <c r="T17" s="91" t="s">
        <v>339</v>
      </c>
      <c r="U17" s="91" t="s">
        <v>340</v>
      </c>
      <c r="V17" s="91" t="s">
        <v>341</v>
      </c>
      <c r="W17" s="104" t="s">
        <v>187</v>
      </c>
      <c r="X17" s="104" t="s">
        <v>188</v>
      </c>
      <c r="Y17" s="104" t="s">
        <v>189</v>
      </c>
      <c r="Z17" s="104" t="s">
        <v>190</v>
      </c>
      <c r="AA17" s="104" t="s">
        <v>218</v>
      </c>
      <c r="AB17" s="104" t="s">
        <v>192</v>
      </c>
      <c r="AC17" s="104" t="s">
        <v>193</v>
      </c>
      <c r="AD17" s="94">
        <f>SUM(IF($W17='[8]Evaluación Diseño Control'!$C$2,15)+IF($X17='[8]Evaluación Diseño Control'!$C$3,15)+IF($Y17='[8]Evaluación Diseño Control'!$C$4,15)+IF($Z17='[8]Evaluación Diseño Control'!$C$5,15,IF($Z17='[8]Evaluación Diseño Control'!$D$5,10))+IF($AA17='[8]Evaluación Diseño Control'!$C$6,15)+IF($AB17='[8]Evaluación Diseño Control'!$C$7,15)+IF($AC17='[8]Evaluación Diseño Control'!$C$8,10,IF($AC17='[8]Evaluación Diseño Control'!$D$8,5)))</f>
        <v>100</v>
      </c>
      <c r="AE17" s="94" t="str">
        <f t="shared" ref="AE17:AE52" si="2">IF($AD17&gt;95,"FUERTE",IF($AD17&gt;85,"MODERADO","DÉBIL"))</f>
        <v>FUERTE</v>
      </c>
      <c r="AF17" s="104" t="s">
        <v>219</v>
      </c>
      <c r="AG17" s="94" t="str">
        <f>VLOOKUP(CONCATENATE($AE17,$AF17),'[8]Listas Nuevas'!$X$3:$Z$11,2,0)</f>
        <v>FUERTE</v>
      </c>
      <c r="AH17" s="94">
        <f t="shared" ref="AH17:AH52" si="3">IF($AG17="FUERTE",100,IF($AG17="MODERADO",50,0))</f>
        <v>100</v>
      </c>
      <c r="AI17" s="105" t="str">
        <f>VLOOKUP(CONCATENATE($AE17,$AF17),'[8]Listas Nuevas'!$X$3:$Z$11,3,0)</f>
        <v>No</v>
      </c>
      <c r="AJ17" s="186" t="s">
        <v>219</v>
      </c>
      <c r="AK17" s="154" t="s">
        <v>196</v>
      </c>
      <c r="AL17" s="184">
        <f>IFERROR(VLOOKUP(CONCATENATE(AJ17,AK17),'[8]Listas Nuevas'!$AC$6:$AD$7,2,0),0)</f>
        <v>2</v>
      </c>
      <c r="AM17" s="154" t="s">
        <v>197</v>
      </c>
      <c r="AN17" s="184">
        <f>IFERROR(VLOOKUP(CONCATENATE(AJ17,AM17),'[8]Listas Nuevas'!$AE$6:AI201,2,0),0)</f>
        <v>0</v>
      </c>
      <c r="AO17" s="185" t="s">
        <v>220</v>
      </c>
      <c r="AP17" s="185" t="s">
        <v>177</v>
      </c>
      <c r="AQ17" s="184" t="str">
        <f>INDEX('[8]MATRIZ DE CALIFICACIÓN'!$D$4:$H$8,MID($AO17,1,1),MID($AP17,1,1))</f>
        <v>(4) ZONA DE RIESGO ALTA
Reducir, Evitar, Compartir o Transferir el Riesgo</v>
      </c>
      <c r="AR17" s="153" t="s">
        <v>199</v>
      </c>
      <c r="AS17" s="154"/>
      <c r="AT17" s="154"/>
      <c r="AU17" s="154"/>
      <c r="AV17" s="154"/>
      <c r="AW17" s="154"/>
      <c r="AX17" s="205"/>
      <c r="BK17" s="191" t="s">
        <v>330</v>
      </c>
      <c r="BL17" s="187">
        <v>1</v>
      </c>
      <c r="BM17" s="197">
        <v>4</v>
      </c>
      <c r="BN17" s="187" t="str">
        <f>INDEX('[8]MATRIZ DE CALIFICACIÓN'!$D$4:$H$8,MID($K17,1,1),MID($L17,1,1))</f>
        <v>(4) ZONA DE RIESGO ALTA
Reducir, Evitar, Compartir o Transferir el Riesgo</v>
      </c>
      <c r="BO17" s="197">
        <v>1</v>
      </c>
      <c r="BP17" s="197">
        <v>4</v>
      </c>
      <c r="BQ17" s="187" t="str">
        <f>INDEX('[8]MATRIZ DE CALIFICACIÓN'!$D$4:$H$8,MID($AO17,1,1),MID($AP17,1,1))</f>
        <v>(4) ZONA DE RIESGO ALTA
Reducir, Evitar, Compartir o Transferir el Riesgo</v>
      </c>
      <c r="BS17" s="103"/>
      <c r="BT17" s="154" t="s">
        <v>575</v>
      </c>
    </row>
    <row r="18" spans="1:72" s="99" customFormat="1" ht="45.75" customHeight="1" x14ac:dyDescent="0.2">
      <c r="A18" s="175"/>
      <c r="B18" s="153"/>
      <c r="C18" s="153"/>
      <c r="D18" s="153"/>
      <c r="E18" s="93"/>
      <c r="F18" s="93"/>
      <c r="G18" s="93"/>
      <c r="H18" s="190"/>
      <c r="I18" s="190"/>
      <c r="J18" s="153"/>
      <c r="K18" s="153"/>
      <c r="L18" s="153"/>
      <c r="M18" s="153"/>
      <c r="N18" s="93" t="s">
        <v>178</v>
      </c>
      <c r="O18" s="93" t="s">
        <v>179</v>
      </c>
      <c r="P18" s="93" t="s">
        <v>579</v>
      </c>
      <c r="Q18" s="91" t="s">
        <v>336</v>
      </c>
      <c r="R18" s="91" t="s">
        <v>337</v>
      </c>
      <c r="S18" s="91" t="s">
        <v>342</v>
      </c>
      <c r="T18" s="91" t="s">
        <v>580</v>
      </c>
      <c r="U18" s="91" t="s">
        <v>343</v>
      </c>
      <c r="V18" s="91" t="s">
        <v>344</v>
      </c>
      <c r="W18" s="104" t="s">
        <v>187</v>
      </c>
      <c r="X18" s="104" t="s">
        <v>188</v>
      </c>
      <c r="Y18" s="104" t="s">
        <v>189</v>
      </c>
      <c r="Z18" s="104" t="s">
        <v>190</v>
      </c>
      <c r="AA18" s="104" t="s">
        <v>218</v>
      </c>
      <c r="AB18" s="104" t="s">
        <v>192</v>
      </c>
      <c r="AC18" s="104" t="s">
        <v>193</v>
      </c>
      <c r="AD18" s="94">
        <f>SUM(IF($W18='[8]Evaluación Diseño Control'!$C$2,15)+IF($X18='[8]Evaluación Diseño Control'!$C$3,15)+IF($Y18='[8]Evaluación Diseño Control'!$C$4,15)+IF($Z18='[8]Evaluación Diseño Control'!$C$5,15,IF($Z18='[8]Evaluación Diseño Control'!$D$5,10))+IF($AA18='[8]Evaluación Diseño Control'!$C$6,15)+IF($AB18='[8]Evaluación Diseño Control'!$C$7,15)+IF($AC18='[8]Evaluación Diseño Control'!$C$8,10,IF($AC18='[8]Evaluación Diseño Control'!$D$8,5)))</f>
        <v>100</v>
      </c>
      <c r="AE18" s="94" t="str">
        <f t="shared" si="2"/>
        <v>FUERTE</v>
      </c>
      <c r="AF18" s="104" t="s">
        <v>219</v>
      </c>
      <c r="AG18" s="94" t="str">
        <f>VLOOKUP(CONCATENATE($AE18,$AF18),'[8]Listas Nuevas'!$X$3:$Z$11,2,0)</f>
        <v>FUERTE</v>
      </c>
      <c r="AH18" s="94">
        <f t="shared" si="3"/>
        <v>100</v>
      </c>
      <c r="AI18" s="105" t="str">
        <f>VLOOKUP(CONCATENATE($AE18,$AF18),'[8]Listas Nuevas'!$X$3:$Z$11,3,0)</f>
        <v>No</v>
      </c>
      <c r="AJ18" s="186"/>
      <c r="AK18" s="154"/>
      <c r="AL18" s="184"/>
      <c r="AM18" s="154"/>
      <c r="AN18" s="184"/>
      <c r="AO18" s="185"/>
      <c r="AP18" s="185"/>
      <c r="AQ18" s="184"/>
      <c r="AR18" s="153"/>
      <c r="AS18" s="154"/>
      <c r="AT18" s="154"/>
      <c r="AU18" s="154"/>
      <c r="AV18" s="154"/>
      <c r="AW18" s="154"/>
      <c r="AX18" s="205"/>
      <c r="BK18" s="192"/>
      <c r="BL18" s="188"/>
      <c r="BM18" s="198"/>
      <c r="BN18" s="188"/>
      <c r="BO18" s="198"/>
      <c r="BP18" s="198"/>
      <c r="BQ18" s="188"/>
      <c r="BS18" s="103"/>
      <c r="BT18" s="154"/>
    </row>
    <row r="19" spans="1:72" s="99" customFormat="1" ht="33.75" customHeight="1" thickBot="1" x14ac:dyDescent="0.25">
      <c r="A19" s="175"/>
      <c r="B19" s="153"/>
      <c r="C19" s="153"/>
      <c r="D19" s="153"/>
      <c r="E19" s="93"/>
      <c r="F19" s="93"/>
      <c r="G19" s="93"/>
      <c r="H19" s="190"/>
      <c r="I19" s="190"/>
      <c r="J19" s="153"/>
      <c r="K19" s="153"/>
      <c r="L19" s="153"/>
      <c r="M19" s="153"/>
      <c r="N19" s="93" t="s">
        <v>178</v>
      </c>
      <c r="O19" s="93" t="s">
        <v>179</v>
      </c>
      <c r="P19" s="93" t="s">
        <v>345</v>
      </c>
      <c r="Q19" s="91" t="s">
        <v>336</v>
      </c>
      <c r="R19" s="91" t="s">
        <v>337</v>
      </c>
      <c r="S19" s="91" t="s">
        <v>346</v>
      </c>
      <c r="T19" s="91" t="s">
        <v>347</v>
      </c>
      <c r="U19" s="91" t="s">
        <v>348</v>
      </c>
      <c r="V19" s="91" t="s">
        <v>349</v>
      </c>
      <c r="W19" s="104" t="s">
        <v>187</v>
      </c>
      <c r="X19" s="104" t="s">
        <v>188</v>
      </c>
      <c r="Y19" s="104" t="s">
        <v>189</v>
      </c>
      <c r="Z19" s="104" t="s">
        <v>190</v>
      </c>
      <c r="AA19" s="104" t="s">
        <v>218</v>
      </c>
      <c r="AB19" s="104" t="s">
        <v>192</v>
      </c>
      <c r="AC19" s="104" t="s">
        <v>193</v>
      </c>
      <c r="AD19" s="94">
        <f>SUM(IF($W19='[8]Evaluación Diseño Control'!$C$2,15)+IF($X19='[8]Evaluación Diseño Control'!$C$3,15)+IF($Y19='[8]Evaluación Diseño Control'!$C$4,15)+IF($Z19='[8]Evaluación Diseño Control'!$C$5,15,IF($Z19='[8]Evaluación Diseño Control'!$D$5,10))+IF($AA19='[8]Evaluación Diseño Control'!$C$6,15)+IF($AB19='[8]Evaluación Diseño Control'!$C$7,15)+IF($AC19='[8]Evaluación Diseño Control'!$C$8,10,IF($AC19='[8]Evaluación Diseño Control'!$D$8,5)))</f>
        <v>100</v>
      </c>
      <c r="AE19" s="94" t="str">
        <f t="shared" si="2"/>
        <v>FUERTE</v>
      </c>
      <c r="AF19" s="104" t="s">
        <v>219</v>
      </c>
      <c r="AG19" s="94" t="str">
        <f>VLOOKUP(CONCATENATE($AE19,$AF19),'[8]Listas Nuevas'!$X$3:$Z$11,2,0)</f>
        <v>FUERTE</v>
      </c>
      <c r="AH19" s="94">
        <f t="shared" si="3"/>
        <v>100</v>
      </c>
      <c r="AI19" s="105" t="str">
        <f>VLOOKUP(CONCATENATE($AE19,$AF19),'[8]Listas Nuevas'!$X$3:$Z$11,3,0)</f>
        <v>No</v>
      </c>
      <c r="AJ19" s="186"/>
      <c r="AK19" s="154"/>
      <c r="AL19" s="184"/>
      <c r="AM19" s="154"/>
      <c r="AN19" s="184"/>
      <c r="AO19" s="185"/>
      <c r="AP19" s="185"/>
      <c r="AQ19" s="184"/>
      <c r="AR19" s="153"/>
      <c r="AS19" s="154"/>
      <c r="AT19" s="154"/>
      <c r="AU19" s="154"/>
      <c r="AV19" s="154"/>
      <c r="AW19" s="154"/>
      <c r="AX19" s="205"/>
      <c r="BK19" s="215"/>
      <c r="BL19" s="189"/>
      <c r="BM19" s="199"/>
      <c r="BN19" s="189"/>
      <c r="BO19" s="199"/>
      <c r="BP19" s="199"/>
      <c r="BQ19" s="189"/>
      <c r="BS19" s="103"/>
      <c r="BT19" s="154"/>
    </row>
    <row r="20" spans="1:72" s="99" customFormat="1" ht="66" customHeight="1" x14ac:dyDescent="0.2">
      <c r="A20" s="175" t="s">
        <v>350</v>
      </c>
      <c r="B20" s="153" t="s">
        <v>351</v>
      </c>
      <c r="C20" s="153" t="s">
        <v>352</v>
      </c>
      <c r="D20" s="153" t="s">
        <v>173</v>
      </c>
      <c r="E20" s="93"/>
      <c r="F20" s="93"/>
      <c r="G20" s="93"/>
      <c r="H20" s="190" t="s">
        <v>353</v>
      </c>
      <c r="I20" s="190" t="s">
        <v>354</v>
      </c>
      <c r="J20" s="153" t="s">
        <v>268</v>
      </c>
      <c r="K20" s="153">
        <f>VLOOKUP($J20,'[9]Listas Nuevas'!$L$2:$N$6,2,0)</f>
        <v>1</v>
      </c>
      <c r="L20" s="153" t="s">
        <v>177</v>
      </c>
      <c r="M20" s="153" t="str">
        <f>INDEX('[9]MATRIZ DE CALIFICACIÓN'!$D$4:$H$8,MID($K20,1,1),MID($L20,1,1))</f>
        <v>(4) ZONA DE RIESGO ALTA
Reducir, Evitar, Compartir o Transferir el Riesgo</v>
      </c>
      <c r="N20" s="93" t="s">
        <v>178</v>
      </c>
      <c r="O20" s="93" t="s">
        <v>179</v>
      </c>
      <c r="P20" s="93" t="s">
        <v>355</v>
      </c>
      <c r="Q20" s="91" t="s">
        <v>356</v>
      </c>
      <c r="R20" s="91" t="s">
        <v>182</v>
      </c>
      <c r="S20" s="91" t="s">
        <v>357</v>
      </c>
      <c r="T20" s="91" t="s">
        <v>358</v>
      </c>
      <c r="U20" s="91" t="s">
        <v>359</v>
      </c>
      <c r="V20" s="91" t="s">
        <v>355</v>
      </c>
      <c r="W20" s="104" t="s">
        <v>187</v>
      </c>
      <c r="X20" s="104" t="s">
        <v>188</v>
      </c>
      <c r="Y20" s="104" t="s">
        <v>189</v>
      </c>
      <c r="Z20" s="104" t="s">
        <v>190</v>
      </c>
      <c r="AA20" s="104" t="s">
        <v>218</v>
      </c>
      <c r="AB20" s="104" t="s">
        <v>192</v>
      </c>
      <c r="AC20" s="104" t="s">
        <v>193</v>
      </c>
      <c r="AD20" s="94">
        <f>SUM(IF($W20='[9]Evaluación Diseño Control'!$C$2,15)+IF($X20='[9]Evaluación Diseño Control'!$C$3,15)+IF($Y20='[9]Evaluación Diseño Control'!$C$4,15)+IF($Z20='[9]Evaluación Diseño Control'!$C$5,15,IF($Z20='[9]Evaluación Diseño Control'!$D$5,10))+IF($AA20='[9]Evaluación Diseño Control'!$C$6,15)+IF($AB20='[9]Evaluación Diseño Control'!$C$7,15)+IF($AC20='[9]Evaluación Diseño Control'!$C$8,10,IF($AC20='[9]Evaluación Diseño Control'!$D$8,5)))</f>
        <v>100</v>
      </c>
      <c r="AE20" s="94" t="str">
        <f t="shared" si="2"/>
        <v>FUERTE</v>
      </c>
      <c r="AF20" s="104" t="s">
        <v>219</v>
      </c>
      <c r="AG20" s="94" t="str">
        <f>VLOOKUP(CONCATENATE($AE20,$AF20),'[9]Listas Nuevas'!$X$3:$Z$11,2,0)</f>
        <v>FUERTE</v>
      </c>
      <c r="AH20" s="94">
        <f t="shared" si="3"/>
        <v>100</v>
      </c>
      <c r="AI20" s="105" t="str">
        <f>VLOOKUP(CONCATENATE($AE20,$AF20),'[9]Listas Nuevas'!$X$3:$Z$11,3,0)</f>
        <v>No</v>
      </c>
      <c r="AJ20" s="186" t="s">
        <v>219</v>
      </c>
      <c r="AK20" s="154" t="s">
        <v>196</v>
      </c>
      <c r="AL20" s="184">
        <f>IFERROR(VLOOKUP(CONCATENATE(AJ20,AK20),'[9]Listas Nuevas'!$AC$6:$AD$7,2,0),0)</f>
        <v>2</v>
      </c>
      <c r="AM20" s="154" t="s">
        <v>360</v>
      </c>
      <c r="AN20" s="184">
        <f>IFERROR(VLOOKUP(CONCATENATE(AJ20,AM20),'[9]Listas Nuevas'!$AE$6:AI86,2,0),0)</f>
        <v>1</v>
      </c>
      <c r="AO20" s="185" t="s">
        <v>220</v>
      </c>
      <c r="AP20" s="185" t="s">
        <v>177</v>
      </c>
      <c r="AQ20" s="184" t="str">
        <f>INDEX('[9]MATRIZ DE CALIFICACIÓN'!$D$4:$H$8,MID($AO20,1,1),MID($AP20,1,1))</f>
        <v>(4) ZONA DE RIESGO ALTA
Reducir, Evitar, Compartir o Transferir el Riesgo</v>
      </c>
      <c r="AR20" s="153" t="s">
        <v>199</v>
      </c>
      <c r="AS20" s="91"/>
      <c r="AT20" s="91"/>
      <c r="AU20" s="91"/>
      <c r="AV20" s="91"/>
      <c r="AW20" s="91"/>
      <c r="AX20" s="98"/>
      <c r="BK20" s="191" t="s">
        <v>350</v>
      </c>
      <c r="BL20" s="184">
        <v>1</v>
      </c>
      <c r="BM20" s="185">
        <v>4</v>
      </c>
      <c r="BN20" s="184" t="str">
        <f>INDEX('[9]MATRIZ DE CALIFICACIÓN'!$D$4:$H$8,MID($K20,1,1),MID($L20,1,1))</f>
        <v>(4) ZONA DE RIESGO ALTA
Reducir, Evitar, Compartir o Transferir el Riesgo</v>
      </c>
      <c r="BO20" s="197">
        <v>1</v>
      </c>
      <c r="BP20" s="197">
        <v>4</v>
      </c>
      <c r="BQ20" s="187" t="str">
        <f>INDEX('[9]MATRIZ DE CALIFICACIÓN'!$D$4:$H$8,MID($AO20,1,1),MID($AP20,1,1))</f>
        <v>(4) ZONA DE RIESGO ALTA
Reducir, Evitar, Compartir o Transferir el Riesgo</v>
      </c>
      <c r="BS20" s="103"/>
      <c r="BT20" s="154" t="s">
        <v>575</v>
      </c>
    </row>
    <row r="21" spans="1:72" s="99" customFormat="1" ht="66.75" customHeight="1" x14ac:dyDescent="0.2">
      <c r="A21" s="175"/>
      <c r="B21" s="153"/>
      <c r="C21" s="153"/>
      <c r="D21" s="153"/>
      <c r="E21" s="93"/>
      <c r="F21" s="93"/>
      <c r="G21" s="93"/>
      <c r="H21" s="190"/>
      <c r="I21" s="190"/>
      <c r="J21" s="153"/>
      <c r="K21" s="153"/>
      <c r="L21" s="153"/>
      <c r="M21" s="153"/>
      <c r="N21" s="93" t="s">
        <v>178</v>
      </c>
      <c r="O21" s="93" t="s">
        <v>179</v>
      </c>
      <c r="P21" s="93" t="s">
        <v>361</v>
      </c>
      <c r="Q21" s="91" t="s">
        <v>362</v>
      </c>
      <c r="R21" s="91" t="s">
        <v>363</v>
      </c>
      <c r="S21" s="91" t="s">
        <v>364</v>
      </c>
      <c r="T21" s="91" t="s">
        <v>365</v>
      </c>
      <c r="U21" s="91" t="s">
        <v>366</v>
      </c>
      <c r="V21" s="91" t="s">
        <v>361</v>
      </c>
      <c r="W21" s="104" t="s">
        <v>187</v>
      </c>
      <c r="X21" s="104" t="s">
        <v>188</v>
      </c>
      <c r="Y21" s="104" t="s">
        <v>189</v>
      </c>
      <c r="Z21" s="104" t="s">
        <v>190</v>
      </c>
      <c r="AA21" s="104" t="s">
        <v>218</v>
      </c>
      <c r="AB21" s="104" t="s">
        <v>192</v>
      </c>
      <c r="AC21" s="104" t="s">
        <v>193</v>
      </c>
      <c r="AD21" s="94">
        <f>SUM(IF($W21='[9]Evaluación Diseño Control'!$C$2,15)+IF($X21='[9]Evaluación Diseño Control'!$C$3,15)+IF($Y21='[9]Evaluación Diseño Control'!$C$4,15)+IF($Z21='[9]Evaluación Diseño Control'!$C$5,15,IF($Z21='[9]Evaluación Diseño Control'!$D$5,10))+IF($AA21='[9]Evaluación Diseño Control'!$C$6,15)+IF($AB21='[9]Evaluación Diseño Control'!$C$7,15)+IF($AC21='[9]Evaluación Diseño Control'!$C$8,10,IF($AC21='[9]Evaluación Diseño Control'!$D$8,5)))</f>
        <v>100</v>
      </c>
      <c r="AE21" s="94" t="str">
        <f t="shared" si="2"/>
        <v>FUERTE</v>
      </c>
      <c r="AF21" s="104" t="s">
        <v>219</v>
      </c>
      <c r="AG21" s="94" t="str">
        <f>VLOOKUP(CONCATENATE($AE21,$AF21),'[9]Listas Nuevas'!$X$3:$Z$11,2,0)</f>
        <v>FUERTE</v>
      </c>
      <c r="AH21" s="94">
        <f t="shared" si="3"/>
        <v>100</v>
      </c>
      <c r="AI21" s="105" t="str">
        <f>VLOOKUP(CONCATENATE($AE21,$AF21),'[9]Listas Nuevas'!$X$3:$Z$11,3,0)</f>
        <v>No</v>
      </c>
      <c r="AJ21" s="186"/>
      <c r="AK21" s="154"/>
      <c r="AL21" s="184"/>
      <c r="AM21" s="154"/>
      <c r="AN21" s="184"/>
      <c r="AO21" s="185"/>
      <c r="AP21" s="185"/>
      <c r="AQ21" s="184"/>
      <c r="AR21" s="153"/>
      <c r="AS21" s="91"/>
      <c r="AT21" s="91"/>
      <c r="AU21" s="91"/>
      <c r="AV21" s="91"/>
      <c r="AW21" s="91"/>
      <c r="AX21" s="98"/>
      <c r="BK21" s="193"/>
      <c r="BL21" s="184"/>
      <c r="BM21" s="185"/>
      <c r="BN21" s="184"/>
      <c r="BO21" s="199"/>
      <c r="BP21" s="199"/>
      <c r="BQ21" s="189"/>
      <c r="BS21" s="103"/>
      <c r="BT21" s="154"/>
    </row>
    <row r="22" spans="1:72" s="99" customFormat="1" ht="53.25" customHeight="1" x14ac:dyDescent="0.2">
      <c r="A22" s="175" t="s">
        <v>350</v>
      </c>
      <c r="B22" s="153" t="s">
        <v>367</v>
      </c>
      <c r="C22" s="153" t="s">
        <v>368</v>
      </c>
      <c r="D22" s="153" t="s">
        <v>173</v>
      </c>
      <c r="E22" s="93"/>
      <c r="F22" s="93"/>
      <c r="G22" s="93"/>
      <c r="H22" s="190" t="s">
        <v>353</v>
      </c>
      <c r="I22" s="190" t="s">
        <v>354</v>
      </c>
      <c r="J22" s="153" t="s">
        <v>268</v>
      </c>
      <c r="K22" s="153">
        <f>VLOOKUP($J22,'[9]Listas Nuevas'!$L$2:$N$6,2,0)</f>
        <v>1</v>
      </c>
      <c r="L22" s="153" t="s">
        <v>177</v>
      </c>
      <c r="M22" s="153" t="str">
        <f>INDEX('[9]MATRIZ DE CALIFICACIÓN'!$D$4:$H$8,MID($K22,1,1),MID($L22,1,1))</f>
        <v>(4) ZONA DE RIESGO ALTA
Reducir, Evitar, Compartir o Transferir el Riesgo</v>
      </c>
      <c r="N22" s="93" t="s">
        <v>178</v>
      </c>
      <c r="O22" s="93" t="s">
        <v>179</v>
      </c>
      <c r="P22" s="93" t="s">
        <v>361</v>
      </c>
      <c r="Q22" s="91" t="s">
        <v>362</v>
      </c>
      <c r="R22" s="91" t="s">
        <v>363</v>
      </c>
      <c r="S22" s="91" t="s">
        <v>364</v>
      </c>
      <c r="T22" s="91" t="s">
        <v>365</v>
      </c>
      <c r="U22" s="91" t="s">
        <v>366</v>
      </c>
      <c r="V22" s="91" t="s">
        <v>361</v>
      </c>
      <c r="W22" s="104" t="s">
        <v>187</v>
      </c>
      <c r="X22" s="104" t="s">
        <v>188</v>
      </c>
      <c r="Y22" s="104" t="s">
        <v>189</v>
      </c>
      <c r="Z22" s="104" t="s">
        <v>190</v>
      </c>
      <c r="AA22" s="104" t="s">
        <v>218</v>
      </c>
      <c r="AB22" s="104" t="s">
        <v>192</v>
      </c>
      <c r="AC22" s="104" t="s">
        <v>193</v>
      </c>
      <c r="AD22" s="94">
        <f>SUM(IF($W22='[9]Evaluación Diseño Control'!$C$2,15)+IF($X22='[9]Evaluación Diseño Control'!$C$3,15)+IF($Y22='[9]Evaluación Diseño Control'!$C$4,15)+IF($Z22='[9]Evaluación Diseño Control'!$C$5,15,IF($Z22='[9]Evaluación Diseño Control'!$D$5,10))+IF($AA22='[9]Evaluación Diseño Control'!$C$6,15)+IF($AB22='[9]Evaluación Diseño Control'!$C$7,15)+IF($AC22='[9]Evaluación Diseño Control'!$C$8,10,IF($AC22='[9]Evaluación Diseño Control'!$D$8,5)))</f>
        <v>100</v>
      </c>
      <c r="AE22" s="94" t="str">
        <f t="shared" si="2"/>
        <v>FUERTE</v>
      </c>
      <c r="AF22" s="104" t="s">
        <v>219</v>
      </c>
      <c r="AG22" s="94" t="str">
        <f>VLOOKUP(CONCATENATE($AE22,$AF22),'[9]Listas Nuevas'!$X$3:$Z$11,2,0)</f>
        <v>FUERTE</v>
      </c>
      <c r="AH22" s="94">
        <f t="shared" si="3"/>
        <v>100</v>
      </c>
      <c r="AI22" s="105" t="str">
        <f>VLOOKUP(CONCATENATE($AE22,$AF22),'[9]Listas Nuevas'!$X$3:$Z$11,3,0)</f>
        <v>No</v>
      </c>
      <c r="AJ22" s="186" t="s">
        <v>219</v>
      </c>
      <c r="AK22" s="154" t="s">
        <v>196</v>
      </c>
      <c r="AL22" s="184">
        <f>IFERROR(VLOOKUP(CONCATENATE(AJ22,AK22),'[9]Listas Nuevas'!$AC$6:$AD$7,2,0),0)</f>
        <v>2</v>
      </c>
      <c r="AM22" s="154" t="s">
        <v>360</v>
      </c>
      <c r="AN22" s="184">
        <f>IFERROR(VLOOKUP(CONCATENATE(AJ22,AM22),'[9]Listas Nuevas'!$AE$6:AI87,2,0),0)</f>
        <v>1</v>
      </c>
      <c r="AO22" s="185" t="s">
        <v>220</v>
      </c>
      <c r="AP22" s="185" t="s">
        <v>177</v>
      </c>
      <c r="AQ22" s="184" t="str">
        <f>INDEX('[9]MATRIZ DE CALIFICACIÓN'!$D$4:$H$8,MID($AO22,1,1),MID($AP22,1,1))</f>
        <v>(4) ZONA DE RIESGO ALTA
Reducir, Evitar, Compartir o Transferir el Riesgo</v>
      </c>
      <c r="AR22" s="153" t="s">
        <v>199</v>
      </c>
      <c r="AS22" s="91"/>
      <c r="AT22" s="91"/>
      <c r="AU22" s="91"/>
      <c r="AV22" s="91"/>
      <c r="AW22" s="91"/>
      <c r="AX22" s="98"/>
      <c r="BK22" s="191" t="s">
        <v>350</v>
      </c>
      <c r="BL22" s="187">
        <v>1</v>
      </c>
      <c r="BM22" s="197">
        <v>4</v>
      </c>
      <c r="BN22" s="187" t="str">
        <f>INDEX('[9]MATRIZ DE CALIFICACIÓN'!$D$4:$H$8,MID($K22,1,1),MID($L22,1,1))</f>
        <v>(4) ZONA DE RIESGO ALTA
Reducir, Evitar, Compartir o Transferir el Riesgo</v>
      </c>
      <c r="BO22" s="197">
        <v>1</v>
      </c>
      <c r="BP22" s="197">
        <v>4</v>
      </c>
      <c r="BQ22" s="187" t="str">
        <f>INDEX('[9]MATRIZ DE CALIFICACIÓN'!$D$4:$H$8,MID($AO22,1,1),MID($AP22,1,1))</f>
        <v>(4) ZONA DE RIESGO ALTA
Reducir, Evitar, Compartir o Transferir el Riesgo</v>
      </c>
      <c r="BS22" s="103"/>
      <c r="BT22" s="154" t="s">
        <v>575</v>
      </c>
    </row>
    <row r="23" spans="1:72" s="99" customFormat="1" ht="63.75" customHeight="1" x14ac:dyDescent="0.2">
      <c r="A23" s="175"/>
      <c r="B23" s="153"/>
      <c r="C23" s="153"/>
      <c r="D23" s="153"/>
      <c r="E23" s="93"/>
      <c r="F23" s="93"/>
      <c r="G23" s="93"/>
      <c r="H23" s="190"/>
      <c r="I23" s="190"/>
      <c r="J23" s="153"/>
      <c r="K23" s="153"/>
      <c r="L23" s="153"/>
      <c r="M23" s="153"/>
      <c r="N23" s="93" t="s">
        <v>178</v>
      </c>
      <c r="O23" s="93" t="s">
        <v>179</v>
      </c>
      <c r="P23" s="93" t="s">
        <v>369</v>
      </c>
      <c r="Q23" s="91" t="s">
        <v>362</v>
      </c>
      <c r="R23" s="91" t="s">
        <v>182</v>
      </c>
      <c r="S23" s="91" t="s">
        <v>370</v>
      </c>
      <c r="T23" s="91" t="s">
        <v>371</v>
      </c>
      <c r="U23" s="91" t="s">
        <v>372</v>
      </c>
      <c r="V23" s="91" t="s">
        <v>369</v>
      </c>
      <c r="W23" s="104" t="s">
        <v>187</v>
      </c>
      <c r="X23" s="104" t="s">
        <v>188</v>
      </c>
      <c r="Y23" s="104" t="s">
        <v>189</v>
      </c>
      <c r="Z23" s="104" t="s">
        <v>190</v>
      </c>
      <c r="AA23" s="104" t="s">
        <v>218</v>
      </c>
      <c r="AB23" s="104" t="s">
        <v>192</v>
      </c>
      <c r="AC23" s="104" t="s">
        <v>193</v>
      </c>
      <c r="AD23" s="94">
        <f>SUM(IF($W23='[9]Evaluación Diseño Control'!$C$2,15)+IF($X23='[9]Evaluación Diseño Control'!$C$3,15)+IF($Y23='[9]Evaluación Diseño Control'!$C$4,15)+IF($Z23='[9]Evaluación Diseño Control'!$C$5,15,IF($Z23='[9]Evaluación Diseño Control'!$D$5,10))+IF($AA23='[9]Evaluación Diseño Control'!$C$6,15)+IF($AB23='[9]Evaluación Diseño Control'!$C$7,15)+IF($AC23='[9]Evaluación Diseño Control'!$C$8,10,IF($AC23='[9]Evaluación Diseño Control'!$D$8,5)))</f>
        <v>100</v>
      </c>
      <c r="AE23" s="94" t="str">
        <f t="shared" si="2"/>
        <v>FUERTE</v>
      </c>
      <c r="AF23" s="104" t="s">
        <v>219</v>
      </c>
      <c r="AG23" s="94" t="str">
        <f>VLOOKUP(CONCATENATE($AE23,$AF23),'[9]Listas Nuevas'!$X$3:$Z$11,2,0)</f>
        <v>FUERTE</v>
      </c>
      <c r="AH23" s="94">
        <f t="shared" si="3"/>
        <v>100</v>
      </c>
      <c r="AI23" s="105" t="str">
        <f>VLOOKUP(CONCATENATE($AE23,$AF23),'[9]Listas Nuevas'!$X$3:$Z$11,3,0)</f>
        <v>No</v>
      </c>
      <c r="AJ23" s="186"/>
      <c r="AK23" s="154"/>
      <c r="AL23" s="184"/>
      <c r="AM23" s="154"/>
      <c r="AN23" s="184"/>
      <c r="AO23" s="185"/>
      <c r="AP23" s="185"/>
      <c r="AQ23" s="184"/>
      <c r="AR23" s="153"/>
      <c r="AS23" s="91"/>
      <c r="AT23" s="91"/>
      <c r="AU23" s="91"/>
      <c r="AV23" s="91"/>
      <c r="AW23" s="91"/>
      <c r="AX23" s="98"/>
      <c r="BK23" s="193"/>
      <c r="BL23" s="189"/>
      <c r="BM23" s="199"/>
      <c r="BN23" s="189"/>
      <c r="BO23" s="199"/>
      <c r="BP23" s="199"/>
      <c r="BQ23" s="189"/>
      <c r="BS23" s="103"/>
      <c r="BT23" s="154"/>
    </row>
    <row r="24" spans="1:72" s="99" customFormat="1" ht="48.75" customHeight="1" x14ac:dyDescent="0.2">
      <c r="A24" s="175" t="s">
        <v>373</v>
      </c>
      <c r="B24" s="153" t="s">
        <v>374</v>
      </c>
      <c r="C24" s="153" t="s">
        <v>375</v>
      </c>
      <c r="D24" s="153" t="s">
        <v>173</v>
      </c>
      <c r="E24" s="93"/>
      <c r="F24" s="93"/>
      <c r="G24" s="93"/>
      <c r="H24" s="190" t="s">
        <v>376</v>
      </c>
      <c r="I24" s="190" t="s">
        <v>377</v>
      </c>
      <c r="J24" s="153" t="s">
        <v>268</v>
      </c>
      <c r="K24" s="153">
        <f>VLOOKUP($J24,'[10]Listas Nuevas'!$L$2:$N$6,2,0)</f>
        <v>1</v>
      </c>
      <c r="L24" s="153" t="s">
        <v>177</v>
      </c>
      <c r="M24" s="153" t="str">
        <f>INDEX('[10]MATRIZ DE CALIFICACIÓN'!$D$4:$H$8,MID($K24,1,1),MID($L24,1,1))</f>
        <v>(4) ZONA DE RIESGO ALTA
Reducir, Evitar, Compartir o Transferir el Riesgo</v>
      </c>
      <c r="N24" s="93" t="s">
        <v>178</v>
      </c>
      <c r="O24" s="93" t="s">
        <v>179</v>
      </c>
      <c r="P24" s="93" t="s">
        <v>378</v>
      </c>
      <c r="Q24" s="91" t="s">
        <v>237</v>
      </c>
      <c r="R24" s="91" t="s">
        <v>287</v>
      </c>
      <c r="S24" s="91" t="s">
        <v>379</v>
      </c>
      <c r="T24" s="91" t="s">
        <v>380</v>
      </c>
      <c r="U24" s="91" t="s">
        <v>381</v>
      </c>
      <c r="V24" s="91" t="s">
        <v>378</v>
      </c>
      <c r="W24" s="104" t="s">
        <v>187</v>
      </c>
      <c r="X24" s="104" t="s">
        <v>188</v>
      </c>
      <c r="Y24" s="104" t="s">
        <v>189</v>
      </c>
      <c r="Z24" s="104" t="s">
        <v>190</v>
      </c>
      <c r="AA24" s="104" t="s">
        <v>218</v>
      </c>
      <c r="AB24" s="104" t="s">
        <v>192</v>
      </c>
      <c r="AC24" s="104" t="s">
        <v>193</v>
      </c>
      <c r="AD24" s="94">
        <f>SUM(IF($W24='[10]Evaluación Diseño Control'!$C$2,15)+IF($X24='[10]Evaluación Diseño Control'!$C$3,15)+IF($Y24='[10]Evaluación Diseño Control'!$C$4,15)+IF($Z24='[10]Evaluación Diseño Control'!$C$5,15,IF($Z24='[10]Evaluación Diseño Control'!$D$5,10))+IF($AA24='[10]Evaluación Diseño Control'!$C$6,15)+IF($AB24='[10]Evaluación Diseño Control'!$C$7,15)+IF($AC24='[10]Evaluación Diseño Control'!$C$8,10,IF($AC24='[10]Evaluación Diseño Control'!$D$8,5)))</f>
        <v>100</v>
      </c>
      <c r="AE24" s="94" t="str">
        <f t="shared" si="2"/>
        <v>FUERTE</v>
      </c>
      <c r="AF24" s="104" t="s">
        <v>219</v>
      </c>
      <c r="AG24" s="94" t="str">
        <f>VLOOKUP(CONCATENATE($AE24,$AF24),'[10]Listas Nuevas'!$X$3:$Z$11,2,0)</f>
        <v>FUERTE</v>
      </c>
      <c r="AH24" s="94">
        <f t="shared" si="3"/>
        <v>100</v>
      </c>
      <c r="AI24" s="105" t="str">
        <f>VLOOKUP(CONCATENATE($AE24,$AF24),'[10]Listas Nuevas'!$X$3:$Z$11,3,0)</f>
        <v>No</v>
      </c>
      <c r="AJ24" s="186" t="s">
        <v>219</v>
      </c>
      <c r="AK24" s="154" t="s">
        <v>196</v>
      </c>
      <c r="AL24" s="184">
        <f>IFERROR(VLOOKUP(CONCATENATE(AJ24,AK24),'[10]Listas Nuevas'!$AC$6:$AD$7,2,0),0)</f>
        <v>2</v>
      </c>
      <c r="AM24" s="154" t="s">
        <v>197</v>
      </c>
      <c r="AN24" s="184">
        <f>IFERROR(VLOOKUP(CONCATENATE(AJ24,AM24),'[10]Listas Nuevas'!$AE$6:AI99,2,0),0)</f>
        <v>0</v>
      </c>
      <c r="AO24" s="185" t="s">
        <v>220</v>
      </c>
      <c r="AP24" s="185" t="s">
        <v>177</v>
      </c>
      <c r="AQ24" s="184" t="str">
        <f>INDEX('[10]MATRIZ DE CALIFICACIÓN'!$D$4:$H$8,MID($AO24,1,1),MID($AP24,1,1))</f>
        <v>(4) ZONA DE RIESGO ALTA
Reducir, Evitar, Compartir o Transferir el Riesgo</v>
      </c>
      <c r="AR24" s="153" t="s">
        <v>199</v>
      </c>
      <c r="AS24" s="91"/>
      <c r="AT24" s="91"/>
      <c r="AU24" s="91"/>
      <c r="AV24" s="91"/>
      <c r="AW24" s="91"/>
      <c r="AX24" s="98"/>
      <c r="BK24" s="191" t="s">
        <v>373</v>
      </c>
      <c r="BL24" s="184">
        <v>1</v>
      </c>
      <c r="BM24" s="185">
        <v>4</v>
      </c>
      <c r="BN24" s="184" t="str">
        <f>INDEX('[10]MATRIZ DE CALIFICACIÓN'!$D$4:$H$8,MID($K24,1,1),MID($L24,1,1))</f>
        <v>(4) ZONA DE RIESGO ALTA
Reducir, Evitar, Compartir o Transferir el Riesgo</v>
      </c>
      <c r="BO24" s="197">
        <v>1</v>
      </c>
      <c r="BP24" s="185">
        <v>4</v>
      </c>
      <c r="BQ24" s="184" t="str">
        <f>INDEX('[10]MATRIZ DE CALIFICACIÓN'!$D$4:$H$8,MID($AO24,1,1),MID($AP24,1,1))</f>
        <v>(4) ZONA DE RIESGO ALTA
Reducir, Evitar, Compartir o Transferir el Riesgo</v>
      </c>
      <c r="BS24" s="103"/>
      <c r="BT24" s="154" t="s">
        <v>575</v>
      </c>
    </row>
    <row r="25" spans="1:72" s="99" customFormat="1" ht="42" customHeight="1" x14ac:dyDescent="0.2">
      <c r="A25" s="175"/>
      <c r="B25" s="153"/>
      <c r="C25" s="153"/>
      <c r="D25" s="153"/>
      <c r="E25" s="93"/>
      <c r="F25" s="93"/>
      <c r="G25" s="93"/>
      <c r="H25" s="190"/>
      <c r="I25" s="190"/>
      <c r="J25" s="153"/>
      <c r="K25" s="153"/>
      <c r="L25" s="153"/>
      <c r="M25" s="153"/>
      <c r="N25" s="93" t="s">
        <v>178</v>
      </c>
      <c r="O25" s="93" t="s">
        <v>179</v>
      </c>
      <c r="P25" s="93" t="s">
        <v>382</v>
      </c>
      <c r="Q25" s="91" t="s">
        <v>383</v>
      </c>
      <c r="R25" s="91" t="s">
        <v>384</v>
      </c>
      <c r="S25" s="91" t="s">
        <v>385</v>
      </c>
      <c r="T25" s="91" t="s">
        <v>386</v>
      </c>
      <c r="U25" s="91" t="s">
        <v>387</v>
      </c>
      <c r="V25" s="91" t="s">
        <v>382</v>
      </c>
      <c r="W25" s="104" t="s">
        <v>187</v>
      </c>
      <c r="X25" s="104" t="s">
        <v>188</v>
      </c>
      <c r="Y25" s="104" t="s">
        <v>189</v>
      </c>
      <c r="Z25" s="104" t="s">
        <v>190</v>
      </c>
      <c r="AA25" s="104" t="s">
        <v>218</v>
      </c>
      <c r="AB25" s="104" t="s">
        <v>192</v>
      </c>
      <c r="AC25" s="104" t="s">
        <v>193</v>
      </c>
      <c r="AD25" s="94">
        <f>SUM(IF($W25='[10]Evaluación Diseño Control'!$C$2,15)+IF($X25='[10]Evaluación Diseño Control'!$C$3,15)+IF($Y25='[10]Evaluación Diseño Control'!$C$4,15)+IF($Z25='[10]Evaluación Diseño Control'!$C$5,15,IF($Z25='[10]Evaluación Diseño Control'!$D$5,10))+IF($AA25='[10]Evaluación Diseño Control'!$C$6,15)+IF($AB25='[10]Evaluación Diseño Control'!$C$7,15)+IF($AC25='[10]Evaluación Diseño Control'!$C$8,10,IF($AC25='[10]Evaluación Diseño Control'!$D$8,5)))</f>
        <v>100</v>
      </c>
      <c r="AE25" s="94" t="str">
        <f t="shared" si="2"/>
        <v>FUERTE</v>
      </c>
      <c r="AF25" s="104" t="s">
        <v>219</v>
      </c>
      <c r="AG25" s="94" t="str">
        <f>VLOOKUP(CONCATENATE($AE25,$AF25),'[10]Listas Nuevas'!$X$3:$Z$11,2,0)</f>
        <v>FUERTE</v>
      </c>
      <c r="AH25" s="94">
        <f t="shared" si="3"/>
        <v>100</v>
      </c>
      <c r="AI25" s="105" t="str">
        <f>VLOOKUP(CONCATENATE($AE25,$AF25),'[10]Listas Nuevas'!$X$3:$Z$11,3,0)</f>
        <v>No</v>
      </c>
      <c r="AJ25" s="186"/>
      <c r="AK25" s="154"/>
      <c r="AL25" s="184"/>
      <c r="AM25" s="154"/>
      <c r="AN25" s="184"/>
      <c r="AO25" s="185"/>
      <c r="AP25" s="185"/>
      <c r="AQ25" s="184"/>
      <c r="AR25" s="153"/>
      <c r="AS25" s="91"/>
      <c r="AT25" s="91"/>
      <c r="AU25" s="91"/>
      <c r="AV25" s="91"/>
      <c r="AW25" s="91"/>
      <c r="AX25" s="98"/>
      <c r="BK25" s="192"/>
      <c r="BL25" s="184"/>
      <c r="BM25" s="185"/>
      <c r="BN25" s="184"/>
      <c r="BO25" s="198"/>
      <c r="BP25" s="185"/>
      <c r="BQ25" s="184"/>
      <c r="BS25" s="103"/>
      <c r="BT25" s="154"/>
    </row>
    <row r="26" spans="1:72" s="99" customFormat="1" ht="47.25" customHeight="1" thickBot="1" x14ac:dyDescent="0.25">
      <c r="A26" s="175"/>
      <c r="B26" s="153"/>
      <c r="C26" s="153"/>
      <c r="D26" s="153"/>
      <c r="E26" s="93"/>
      <c r="F26" s="93"/>
      <c r="G26" s="93"/>
      <c r="H26" s="190"/>
      <c r="I26" s="190"/>
      <c r="J26" s="153"/>
      <c r="K26" s="153"/>
      <c r="L26" s="153"/>
      <c r="M26" s="153"/>
      <c r="N26" s="93" t="s">
        <v>178</v>
      </c>
      <c r="O26" s="93" t="s">
        <v>179</v>
      </c>
      <c r="P26" s="93" t="s">
        <v>388</v>
      </c>
      <c r="Q26" s="91" t="s">
        <v>383</v>
      </c>
      <c r="R26" s="91" t="s">
        <v>182</v>
      </c>
      <c r="S26" s="91" t="s">
        <v>379</v>
      </c>
      <c r="T26" s="91" t="s">
        <v>389</v>
      </c>
      <c r="U26" s="91" t="s">
        <v>387</v>
      </c>
      <c r="V26" s="91" t="s">
        <v>388</v>
      </c>
      <c r="W26" s="104" t="s">
        <v>187</v>
      </c>
      <c r="X26" s="104" t="s">
        <v>188</v>
      </c>
      <c r="Y26" s="104" t="s">
        <v>189</v>
      </c>
      <c r="Z26" s="104" t="s">
        <v>190</v>
      </c>
      <c r="AA26" s="104" t="s">
        <v>218</v>
      </c>
      <c r="AB26" s="104" t="s">
        <v>192</v>
      </c>
      <c r="AC26" s="104" t="s">
        <v>193</v>
      </c>
      <c r="AD26" s="94">
        <f>SUM(IF($W26='[10]Evaluación Diseño Control'!$C$2,15)+IF($X26='[10]Evaluación Diseño Control'!$C$3,15)+IF($Y26='[10]Evaluación Diseño Control'!$C$4,15)+IF($Z26='[10]Evaluación Diseño Control'!$C$5,15,IF($Z26='[10]Evaluación Diseño Control'!$D$5,10))+IF($AA26='[10]Evaluación Diseño Control'!$C$6,15)+IF($AB26='[10]Evaluación Diseño Control'!$C$7,15)+IF($AC26='[10]Evaluación Diseño Control'!$C$8,10,IF($AC26='[10]Evaluación Diseño Control'!$D$8,5)))</f>
        <v>100</v>
      </c>
      <c r="AE26" s="94" t="str">
        <f t="shared" si="2"/>
        <v>FUERTE</v>
      </c>
      <c r="AF26" s="104" t="s">
        <v>219</v>
      </c>
      <c r="AG26" s="94" t="str">
        <f>VLOOKUP(CONCATENATE($AE26,$AF26),'[10]Listas Nuevas'!$X$3:$Z$11,2,0)</f>
        <v>FUERTE</v>
      </c>
      <c r="AH26" s="94">
        <f t="shared" si="3"/>
        <v>100</v>
      </c>
      <c r="AI26" s="105" t="str">
        <f>VLOOKUP(CONCATENATE($AE26,$AF26),'[10]Listas Nuevas'!$X$3:$Z$11,3,0)</f>
        <v>No</v>
      </c>
      <c r="AJ26" s="186"/>
      <c r="AK26" s="154"/>
      <c r="AL26" s="184"/>
      <c r="AM26" s="154"/>
      <c r="AN26" s="184"/>
      <c r="AO26" s="185"/>
      <c r="AP26" s="185"/>
      <c r="AQ26" s="184"/>
      <c r="AR26" s="153"/>
      <c r="AS26" s="91"/>
      <c r="AT26" s="91"/>
      <c r="AU26" s="91"/>
      <c r="AV26" s="91"/>
      <c r="AW26" s="91"/>
      <c r="AX26" s="98"/>
      <c r="BK26" s="193"/>
      <c r="BL26" s="184"/>
      <c r="BM26" s="185"/>
      <c r="BN26" s="184"/>
      <c r="BO26" s="199"/>
      <c r="BP26" s="185"/>
      <c r="BQ26" s="184"/>
      <c r="BS26" s="103"/>
      <c r="BT26" s="154"/>
    </row>
    <row r="27" spans="1:72" s="99" customFormat="1" ht="120.75" customHeight="1" x14ac:dyDescent="0.2">
      <c r="A27" s="126" t="s">
        <v>390</v>
      </c>
      <c r="B27" s="113" t="s">
        <v>391</v>
      </c>
      <c r="C27" s="93" t="s">
        <v>392</v>
      </c>
      <c r="D27" s="93" t="s">
        <v>173</v>
      </c>
      <c r="E27" s="93"/>
      <c r="F27" s="93"/>
      <c r="G27" s="93"/>
      <c r="H27" s="128" t="s">
        <v>393</v>
      </c>
      <c r="I27" s="128" t="s">
        <v>394</v>
      </c>
      <c r="J27" s="93" t="s">
        <v>268</v>
      </c>
      <c r="K27" s="93">
        <f>VLOOKUP($J27,'[11]Listas Nuevas'!$L$2:$N$6,2,0)</f>
        <v>1</v>
      </c>
      <c r="L27" s="93" t="s">
        <v>177</v>
      </c>
      <c r="M27" s="93" t="str">
        <f>INDEX('[11]MATRIZ DE CALIFICACIÓN'!$D$4:$H$8,MID($K27,1,1),MID($L27,1,1))</f>
        <v>(4) ZONA DE RIESGO ALTA
Reducir, Evitar, Compartir o Transferir el Riesgo</v>
      </c>
      <c r="N27" s="93" t="s">
        <v>178</v>
      </c>
      <c r="O27" s="93" t="s">
        <v>179</v>
      </c>
      <c r="P27" s="93" t="s">
        <v>395</v>
      </c>
      <c r="Q27" s="91" t="s">
        <v>396</v>
      </c>
      <c r="R27" s="91" t="s">
        <v>397</v>
      </c>
      <c r="S27" s="91" t="s">
        <v>398</v>
      </c>
      <c r="T27" s="91" t="s">
        <v>399</v>
      </c>
      <c r="U27" s="91" t="s">
        <v>400</v>
      </c>
      <c r="V27" s="91" t="s">
        <v>401</v>
      </c>
      <c r="W27" s="104" t="s">
        <v>187</v>
      </c>
      <c r="X27" s="104" t="s">
        <v>188</v>
      </c>
      <c r="Y27" s="104" t="s">
        <v>189</v>
      </c>
      <c r="Z27" s="104" t="s">
        <v>190</v>
      </c>
      <c r="AA27" s="104" t="s">
        <v>218</v>
      </c>
      <c r="AB27" s="104" t="s">
        <v>192</v>
      </c>
      <c r="AC27" s="104" t="s">
        <v>193</v>
      </c>
      <c r="AD27" s="94">
        <f>SUM(IF($W27='[11]Evaluación Diseño Control'!$C$2,15)+IF($X27='[11]Evaluación Diseño Control'!$C$3,15)+IF($Y27='[11]Evaluación Diseño Control'!$C$4,15)+IF($Z27='[11]Evaluación Diseño Control'!$C$5,15,IF($Z27='[11]Evaluación Diseño Control'!$D$5,10))+IF($AA27='[11]Evaluación Diseño Control'!$C$6,15)+IF($AB27='[11]Evaluación Diseño Control'!$C$7,15)+IF($AC27='[11]Evaluación Diseño Control'!$C$8,10,IF($AC27='[11]Evaluación Diseño Control'!$D$8,5)))</f>
        <v>100</v>
      </c>
      <c r="AE27" s="94" t="str">
        <f t="shared" si="2"/>
        <v>FUERTE</v>
      </c>
      <c r="AF27" s="104" t="s">
        <v>219</v>
      </c>
      <c r="AG27" s="94" t="str">
        <f>VLOOKUP(CONCATENATE($AE27,$AF27),'[11]Listas Nuevas'!$X$3:$Z$11,2,0)</f>
        <v>FUERTE</v>
      </c>
      <c r="AH27" s="94">
        <f t="shared" si="3"/>
        <v>100</v>
      </c>
      <c r="AI27" s="105" t="str">
        <f>VLOOKUP(CONCATENATE($AE27,$AF27),'[11]Listas Nuevas'!$X$3:$Z$11,3,0)</f>
        <v>No</v>
      </c>
      <c r="AJ27" s="106" t="s">
        <v>219</v>
      </c>
      <c r="AK27" s="91" t="s">
        <v>196</v>
      </c>
      <c r="AL27" s="94">
        <f>IFERROR(VLOOKUP(CONCATENATE(AJ27,AK27),'[11]Listas Nuevas'!$AC$6:$AD$7,2,0),0)</f>
        <v>2</v>
      </c>
      <c r="AM27" s="91" t="s">
        <v>360</v>
      </c>
      <c r="AN27" s="94">
        <f>IFERROR(VLOOKUP(CONCATENATE(AJ27,AM27),'[11]Listas Nuevas'!$AE$6:AI220,2,0),0)</f>
        <v>1</v>
      </c>
      <c r="AO27" s="95" t="s">
        <v>220</v>
      </c>
      <c r="AP27" s="95" t="s">
        <v>177</v>
      </c>
      <c r="AQ27" s="94" t="str">
        <f>INDEX('[11]MATRIZ DE CALIFICACIÓN'!$D$4:$H$8,MID($AO27,1,1),MID($AP27,1,1))</f>
        <v>(4) ZONA DE RIESGO ALTA
Reducir, Evitar, Compartir o Transferir el Riesgo</v>
      </c>
      <c r="AR27" s="93" t="s">
        <v>199</v>
      </c>
      <c r="AS27" s="91"/>
      <c r="AT27" s="91"/>
      <c r="AU27" s="91"/>
      <c r="AV27" s="91"/>
      <c r="AW27" s="91"/>
      <c r="AX27" s="98"/>
      <c r="BK27" s="100" t="s">
        <v>390</v>
      </c>
      <c r="BL27" s="114">
        <v>1</v>
      </c>
      <c r="BM27" s="115">
        <v>4</v>
      </c>
      <c r="BN27" s="114" t="str">
        <f>INDEX('[11]MATRIZ DE CALIFICACIÓN'!$D$4:$H$8,MID($K27,1,1),MID($L27,1,1))</f>
        <v>(4) ZONA DE RIESGO ALTA
Reducir, Evitar, Compartir o Transferir el Riesgo</v>
      </c>
      <c r="BO27" s="102">
        <v>1</v>
      </c>
      <c r="BP27" s="102">
        <v>4</v>
      </c>
      <c r="BQ27" s="101" t="str">
        <f>INDEX('[11]MATRIZ DE CALIFICACIÓN'!$D$4:$H$8,MID($AO27,1,1),MID($AP27,1,1))</f>
        <v>(4) ZONA DE RIESGO ALTA
Reducir, Evitar, Compartir o Transferir el Riesgo</v>
      </c>
      <c r="BS27" s="103"/>
      <c r="BT27" s="91" t="s">
        <v>575</v>
      </c>
    </row>
    <row r="28" spans="1:72" s="99" customFormat="1" ht="126.75" customHeight="1" x14ac:dyDescent="0.2">
      <c r="A28" s="126" t="s">
        <v>390</v>
      </c>
      <c r="B28" s="93" t="s">
        <v>402</v>
      </c>
      <c r="C28" s="93" t="s">
        <v>403</v>
      </c>
      <c r="D28" s="93" t="s">
        <v>173</v>
      </c>
      <c r="E28" s="93"/>
      <c r="F28" s="93"/>
      <c r="G28" s="93"/>
      <c r="H28" s="128" t="s">
        <v>404</v>
      </c>
      <c r="I28" s="128" t="s">
        <v>405</v>
      </c>
      <c r="J28" s="93" t="s">
        <v>268</v>
      </c>
      <c r="K28" s="93">
        <f>VLOOKUP($J28,'[11]Listas Nuevas'!$L$2:$N$6,2,0)</f>
        <v>1</v>
      </c>
      <c r="L28" s="93" t="s">
        <v>210</v>
      </c>
      <c r="M28" s="93" t="str">
        <f>INDEX('[11]MATRIZ DE CALIFICACIÓN'!$D$4:$H$8,MID($K28,1,1),MID($L28,1,1))</f>
        <v>(5) ZONA DE RIESGO ALTA
Reducir, Evitar, Compartir o Transferir el Riesgo</v>
      </c>
      <c r="N28" s="93" t="s">
        <v>178</v>
      </c>
      <c r="O28" s="93" t="s">
        <v>179</v>
      </c>
      <c r="P28" s="93" t="s">
        <v>406</v>
      </c>
      <c r="Q28" s="91" t="s">
        <v>407</v>
      </c>
      <c r="R28" s="91" t="s">
        <v>397</v>
      </c>
      <c r="S28" s="91" t="s">
        <v>408</v>
      </c>
      <c r="T28" s="91" t="s">
        <v>409</v>
      </c>
      <c r="U28" s="91" t="s">
        <v>410</v>
      </c>
      <c r="V28" s="91" t="s">
        <v>411</v>
      </c>
      <c r="W28" s="104" t="s">
        <v>187</v>
      </c>
      <c r="X28" s="104" t="s">
        <v>188</v>
      </c>
      <c r="Y28" s="104" t="s">
        <v>189</v>
      </c>
      <c r="Z28" s="104" t="s">
        <v>190</v>
      </c>
      <c r="AA28" s="104" t="s">
        <v>218</v>
      </c>
      <c r="AB28" s="104" t="s">
        <v>192</v>
      </c>
      <c r="AC28" s="104" t="s">
        <v>193</v>
      </c>
      <c r="AD28" s="94">
        <f>SUM(IF($W28='[11]Evaluación Diseño Control'!$C$2,15)+IF($X28='[11]Evaluación Diseño Control'!$C$3,15)+IF($Y28='[11]Evaluación Diseño Control'!$C$4,15)+IF($Z28='[11]Evaluación Diseño Control'!$C$5,15,IF($Z28='[11]Evaluación Diseño Control'!$D$5,10))+IF($AA28='[11]Evaluación Diseño Control'!$C$6,15)+IF($AB28='[11]Evaluación Diseño Control'!$C$7,15)+IF($AC28='[11]Evaluación Diseño Control'!$C$8,10,IF($AC28='[11]Evaluación Diseño Control'!$D$8,5)))</f>
        <v>100</v>
      </c>
      <c r="AE28" s="94" t="str">
        <f t="shared" si="2"/>
        <v>FUERTE</v>
      </c>
      <c r="AF28" s="104" t="s">
        <v>219</v>
      </c>
      <c r="AG28" s="94" t="str">
        <f>VLOOKUP(CONCATENATE($AE28,$AF28),'[11]Listas Nuevas'!$X$3:$Z$11,2,0)</f>
        <v>FUERTE</v>
      </c>
      <c r="AH28" s="94">
        <f t="shared" si="3"/>
        <v>100</v>
      </c>
      <c r="AI28" s="105" t="str">
        <f>VLOOKUP(CONCATENATE($AE28,$AF28),'[11]Listas Nuevas'!$X$3:$Z$11,3,0)</f>
        <v>No</v>
      </c>
      <c r="AJ28" s="106" t="s">
        <v>219</v>
      </c>
      <c r="AK28" s="91" t="s">
        <v>196</v>
      </c>
      <c r="AL28" s="94">
        <f>IFERROR(VLOOKUP(CONCATENATE(AJ28,AK28),'[11]Listas Nuevas'!$AC$6:$AD$7,2,0),0)</f>
        <v>2</v>
      </c>
      <c r="AM28" s="91" t="s">
        <v>360</v>
      </c>
      <c r="AN28" s="94">
        <f>IFERROR(VLOOKUP(CONCATENATE(AJ28,AM28),'[11]Listas Nuevas'!$AE$6:AI221,2,0),0)</f>
        <v>1</v>
      </c>
      <c r="AO28" s="95" t="s">
        <v>220</v>
      </c>
      <c r="AP28" s="95" t="s">
        <v>210</v>
      </c>
      <c r="AQ28" s="94" t="str">
        <f>INDEX('[11]MATRIZ DE CALIFICACIÓN'!$D$4:$H$8,MID($AO28,1,1),MID($AP28,1,1))</f>
        <v>(5) ZONA DE RIESGO ALTA
Reducir, Evitar, Compartir o Transferir el Riesgo</v>
      </c>
      <c r="AR28" s="93" t="s">
        <v>199</v>
      </c>
      <c r="AS28" s="91"/>
      <c r="AT28" s="91"/>
      <c r="AU28" s="91"/>
      <c r="AV28" s="91"/>
      <c r="AW28" s="91"/>
      <c r="AX28" s="98"/>
      <c r="BK28" s="100" t="s">
        <v>390</v>
      </c>
      <c r="BL28" s="116">
        <v>1</v>
      </c>
      <c r="BM28" s="117">
        <v>5</v>
      </c>
      <c r="BN28" s="116" t="str">
        <f>INDEX('[11]MATRIZ DE CALIFICACIÓN'!$D$4:$H$8,MID($K28,1,1),MID($L28,1,1))</f>
        <v>(5) ZONA DE RIESGO ALTA
Reducir, Evitar, Compartir o Transferir el Riesgo</v>
      </c>
      <c r="BO28" s="102">
        <v>1</v>
      </c>
      <c r="BP28" s="102">
        <v>5</v>
      </c>
      <c r="BQ28" s="101" t="str">
        <f>INDEX('[11]MATRIZ DE CALIFICACIÓN'!$D$4:$H$8,MID($AO28,1,1),MID($AP28,1,1))</f>
        <v>(5) ZONA DE RIESGO ALTA
Reducir, Evitar, Compartir o Transferir el Riesgo</v>
      </c>
      <c r="BS28" s="103"/>
      <c r="BT28" s="91" t="s">
        <v>575</v>
      </c>
    </row>
    <row r="29" spans="1:72" s="99" customFormat="1" ht="125.25" customHeight="1" x14ac:dyDescent="0.2">
      <c r="A29" s="126" t="s">
        <v>390</v>
      </c>
      <c r="B29" s="93" t="s">
        <v>412</v>
      </c>
      <c r="C29" s="93" t="s">
        <v>413</v>
      </c>
      <c r="D29" s="93" t="s">
        <v>173</v>
      </c>
      <c r="E29" s="93"/>
      <c r="F29" s="93"/>
      <c r="G29" s="93"/>
      <c r="H29" s="128" t="s">
        <v>414</v>
      </c>
      <c r="I29" s="128" t="s">
        <v>405</v>
      </c>
      <c r="J29" s="93" t="s">
        <v>268</v>
      </c>
      <c r="K29" s="93">
        <f>VLOOKUP($J29,'[11]Listas Nuevas'!$L$2:$N$6,2,0)</f>
        <v>1</v>
      </c>
      <c r="L29" s="93" t="s">
        <v>177</v>
      </c>
      <c r="M29" s="93" t="str">
        <f>INDEX('[11]MATRIZ DE CALIFICACIÓN'!$D$4:$H$8,MID($K29,1,1),MID($L29,1,1))</f>
        <v>(4) ZONA DE RIESGO ALTA
Reducir, Evitar, Compartir o Transferir el Riesgo</v>
      </c>
      <c r="N29" s="93" t="s">
        <v>178</v>
      </c>
      <c r="O29" s="93" t="s">
        <v>179</v>
      </c>
      <c r="P29" s="93" t="s">
        <v>415</v>
      </c>
      <c r="Q29" s="91" t="s">
        <v>416</v>
      </c>
      <c r="R29" s="91" t="s">
        <v>397</v>
      </c>
      <c r="S29" s="91" t="s">
        <v>417</v>
      </c>
      <c r="T29" s="91" t="s">
        <v>418</v>
      </c>
      <c r="U29" s="91" t="s">
        <v>419</v>
      </c>
      <c r="V29" s="91" t="s">
        <v>420</v>
      </c>
      <c r="W29" s="104" t="s">
        <v>187</v>
      </c>
      <c r="X29" s="104" t="s">
        <v>188</v>
      </c>
      <c r="Y29" s="104" t="s">
        <v>189</v>
      </c>
      <c r="Z29" s="104" t="s">
        <v>190</v>
      </c>
      <c r="AA29" s="104" t="s">
        <v>218</v>
      </c>
      <c r="AB29" s="104" t="s">
        <v>192</v>
      </c>
      <c r="AC29" s="104" t="s">
        <v>193</v>
      </c>
      <c r="AD29" s="94">
        <f>SUM(IF($W29='[11]Evaluación Diseño Control'!$C$2,15)+IF($X29='[11]Evaluación Diseño Control'!$C$3,15)+IF($Y29='[11]Evaluación Diseño Control'!$C$4,15)+IF($Z29='[11]Evaluación Diseño Control'!$C$5,15,IF($Z29='[11]Evaluación Diseño Control'!$D$5,10))+IF($AA29='[11]Evaluación Diseño Control'!$C$6,15)+IF($AB29='[11]Evaluación Diseño Control'!$C$7,15)+IF($AC29='[11]Evaluación Diseño Control'!$C$8,10,IF($AC29='[11]Evaluación Diseño Control'!$D$8,5)))</f>
        <v>100</v>
      </c>
      <c r="AE29" s="94" t="str">
        <f t="shared" si="2"/>
        <v>FUERTE</v>
      </c>
      <c r="AF29" s="104" t="s">
        <v>219</v>
      </c>
      <c r="AG29" s="94" t="str">
        <f>VLOOKUP(CONCATENATE($AE29,$AF29),'[11]Listas Nuevas'!$X$3:$Z$11,2,0)</f>
        <v>FUERTE</v>
      </c>
      <c r="AH29" s="94">
        <f t="shared" si="3"/>
        <v>100</v>
      </c>
      <c r="AI29" s="105" t="str">
        <f>VLOOKUP(CONCATENATE($AE29,$AF29),'[11]Listas Nuevas'!$X$3:$Z$11,3,0)</f>
        <v>No</v>
      </c>
      <c r="AJ29" s="106" t="s">
        <v>219</v>
      </c>
      <c r="AK29" s="91" t="s">
        <v>196</v>
      </c>
      <c r="AL29" s="94">
        <f>IFERROR(VLOOKUP(CONCATENATE(AJ29,AK29),'[11]Listas Nuevas'!$AC$6:$AD$7,2,0),0)</f>
        <v>2</v>
      </c>
      <c r="AM29" s="91" t="s">
        <v>360</v>
      </c>
      <c r="AN29" s="94">
        <f>IFERROR(VLOOKUP(CONCATENATE(AJ29,AM29),'[11]Listas Nuevas'!$AE$6:AI222,2,0),0)</f>
        <v>1</v>
      </c>
      <c r="AO29" s="95" t="s">
        <v>220</v>
      </c>
      <c r="AP29" s="95" t="s">
        <v>177</v>
      </c>
      <c r="AQ29" s="94" t="str">
        <f>INDEX('[11]MATRIZ DE CALIFICACIÓN'!$D$4:$H$8,MID($AO29,1,1),MID($AP29,1,1))</f>
        <v>(4) ZONA DE RIESGO ALTA
Reducir, Evitar, Compartir o Transferir el Riesgo</v>
      </c>
      <c r="AR29" s="93" t="s">
        <v>199</v>
      </c>
      <c r="AS29" s="91"/>
      <c r="AT29" s="91"/>
      <c r="AU29" s="91"/>
      <c r="AV29" s="91"/>
      <c r="AW29" s="91"/>
      <c r="AX29" s="98"/>
      <c r="BK29" s="100" t="s">
        <v>390</v>
      </c>
      <c r="BL29" s="94">
        <v>1</v>
      </c>
      <c r="BM29" s="95">
        <v>4</v>
      </c>
      <c r="BN29" s="94" t="str">
        <f>INDEX('[11]MATRIZ DE CALIFICACIÓN'!$D$4:$H$8,MID($K29,1,1),MID($L29,1,1))</f>
        <v>(4) ZONA DE RIESGO ALTA
Reducir, Evitar, Compartir o Transferir el Riesgo</v>
      </c>
      <c r="BO29" s="102">
        <v>1</v>
      </c>
      <c r="BP29" s="102">
        <v>4</v>
      </c>
      <c r="BQ29" s="101" t="str">
        <f>INDEX('[11]MATRIZ DE CALIFICACIÓN'!$D$4:$H$8,MID($AO29,1,1),MID($AP29,1,1))</f>
        <v>(4) ZONA DE RIESGO ALTA
Reducir, Evitar, Compartir o Transferir el Riesgo</v>
      </c>
      <c r="BS29" s="103"/>
      <c r="BT29" s="91" t="s">
        <v>575</v>
      </c>
    </row>
    <row r="30" spans="1:72" s="99" customFormat="1" ht="50.25" customHeight="1" x14ac:dyDescent="0.2">
      <c r="A30" s="175" t="s">
        <v>581</v>
      </c>
      <c r="B30" s="153" t="s">
        <v>582</v>
      </c>
      <c r="C30" s="153" t="s">
        <v>583</v>
      </c>
      <c r="D30" s="153" t="s">
        <v>173</v>
      </c>
      <c r="E30" s="93"/>
      <c r="F30" s="93"/>
      <c r="G30" s="93"/>
      <c r="H30" s="190" t="s">
        <v>421</v>
      </c>
      <c r="I30" s="190" t="s">
        <v>584</v>
      </c>
      <c r="J30" s="153" t="s">
        <v>209</v>
      </c>
      <c r="K30" s="153">
        <f>VLOOKUP($J30,'[12]Listas Nuevas'!$L$2:$N$6,2,0)</f>
        <v>3</v>
      </c>
      <c r="L30" s="153" t="s">
        <v>210</v>
      </c>
      <c r="M30" s="153" t="str">
        <f>INDEX('[12]MATRIZ DE CALIFICACIÓN'!$D$4:$H$8,MID($K30,1,1),MID($L30,1,1))</f>
        <v>(15) ZONA DE RIESGO EXTREMA
Reducir, Evitar, Compartir o Transferir el Riesgo</v>
      </c>
      <c r="N30" s="93" t="s">
        <v>178</v>
      </c>
      <c r="O30" s="93" t="s">
        <v>179</v>
      </c>
      <c r="P30" s="93" t="s">
        <v>422</v>
      </c>
      <c r="Q30" s="91" t="s">
        <v>423</v>
      </c>
      <c r="R30" s="91" t="s">
        <v>182</v>
      </c>
      <c r="S30" s="91" t="s">
        <v>424</v>
      </c>
      <c r="T30" s="91" t="s">
        <v>425</v>
      </c>
      <c r="U30" s="91" t="s">
        <v>426</v>
      </c>
      <c r="V30" s="91" t="s">
        <v>427</v>
      </c>
      <c r="W30" s="104" t="s">
        <v>187</v>
      </c>
      <c r="X30" s="104" t="s">
        <v>188</v>
      </c>
      <c r="Y30" s="104" t="s">
        <v>189</v>
      </c>
      <c r="Z30" s="104" t="s">
        <v>190</v>
      </c>
      <c r="AA30" s="104" t="s">
        <v>218</v>
      </c>
      <c r="AB30" s="104" t="s">
        <v>192</v>
      </c>
      <c r="AC30" s="104" t="s">
        <v>193</v>
      </c>
      <c r="AD30" s="94">
        <f>SUM(IF($W30='[12]Evaluación Diseño Control'!$C$2,15)+IF($X30='[12]Evaluación Diseño Control'!$C$3,15)+IF($Y30='[12]Evaluación Diseño Control'!$C$4,15)+IF($Z30='[12]Evaluación Diseño Control'!$C$5,15,IF($Z30='[12]Evaluación Diseño Control'!$D$5,10))+IF($AA30='[12]Evaluación Diseño Control'!$C$6,15)+IF($AB30='[12]Evaluación Diseño Control'!$C$7,15)+IF($AC30='[12]Evaluación Diseño Control'!$C$8,10,IF($AC30='[12]Evaluación Diseño Control'!$D$8,5)))</f>
        <v>100</v>
      </c>
      <c r="AE30" s="94" t="str">
        <f t="shared" si="2"/>
        <v>FUERTE</v>
      </c>
      <c r="AF30" s="104" t="s">
        <v>219</v>
      </c>
      <c r="AG30" s="94" t="str">
        <f>VLOOKUP(CONCATENATE($AE30,$AF30),'[12]Listas Nuevas'!$X$3:$Z$11,2,0)</f>
        <v>FUERTE</v>
      </c>
      <c r="AH30" s="94">
        <f t="shared" si="3"/>
        <v>100</v>
      </c>
      <c r="AI30" s="105" t="str">
        <f>VLOOKUP(CONCATENATE($AE30,$AF30),'[12]Listas Nuevas'!$X$3:$Z$11,3,0)</f>
        <v>No</v>
      </c>
      <c r="AJ30" s="186" t="s">
        <v>219</v>
      </c>
      <c r="AK30" s="154" t="s">
        <v>196</v>
      </c>
      <c r="AL30" s="184">
        <f>IFERROR(VLOOKUP(CONCATENATE(AJ30,AK30),'[12]Listas Nuevas'!$AC$6:$AD$7,2,0),0)</f>
        <v>2</v>
      </c>
      <c r="AM30" s="154" t="s">
        <v>360</v>
      </c>
      <c r="AN30" s="184">
        <f>IFERROR(VLOOKUP(CONCATENATE(AJ30,AM30),'[12]Listas Nuevas'!$AE$6:AI248,2,0),0)</f>
        <v>1</v>
      </c>
      <c r="AO30" s="185" t="s">
        <v>220</v>
      </c>
      <c r="AP30" s="185" t="s">
        <v>210</v>
      </c>
      <c r="AQ30" s="184" t="str">
        <f>INDEX('[12]MATRIZ DE CALIFICACIÓN'!$D$4:$H$8,MID($AO30,1,1),MID($AP30,1,1))</f>
        <v>(5) ZONA DE RIESGO ALTA
Reducir, Evitar, Compartir o Transferir el Riesgo</v>
      </c>
      <c r="AR30" s="153" t="s">
        <v>199</v>
      </c>
      <c r="AS30" s="91"/>
      <c r="AT30" s="91"/>
      <c r="AU30" s="91"/>
      <c r="AV30" s="91"/>
      <c r="AW30" s="118"/>
      <c r="AX30" s="98"/>
      <c r="BK30" s="191" t="s">
        <v>581</v>
      </c>
      <c r="BL30" s="187">
        <v>3</v>
      </c>
      <c r="BM30" s="197">
        <v>5</v>
      </c>
      <c r="BN30" s="187" t="str">
        <f>INDEX('[12]MATRIZ DE CALIFICACIÓN'!$D$4:$H$8,MID($K30,1,1),MID($L30,1,1))</f>
        <v>(15) ZONA DE RIESGO EXTREMA
Reducir, Evitar, Compartir o Transferir el Riesgo</v>
      </c>
      <c r="BO30" s="197">
        <v>1</v>
      </c>
      <c r="BP30" s="197">
        <v>5</v>
      </c>
      <c r="BQ30" s="187" t="str">
        <f>INDEX('[12]MATRIZ DE CALIFICACIÓN'!$D$4:$H$8,MID($AO30,1,1),MID($AP30,1,1))</f>
        <v>(5) ZONA DE RIESGO ALTA
Reducir, Evitar, Compartir o Transferir el Riesgo</v>
      </c>
      <c r="BS30" s="103"/>
      <c r="BT30" s="154" t="s">
        <v>575</v>
      </c>
    </row>
    <row r="31" spans="1:72" s="99" customFormat="1" ht="39" customHeight="1" x14ac:dyDescent="0.2">
      <c r="A31" s="175"/>
      <c r="B31" s="153"/>
      <c r="C31" s="153"/>
      <c r="D31" s="153"/>
      <c r="E31" s="93"/>
      <c r="F31" s="93"/>
      <c r="G31" s="93"/>
      <c r="H31" s="190"/>
      <c r="I31" s="190"/>
      <c r="J31" s="153"/>
      <c r="K31" s="153"/>
      <c r="L31" s="153"/>
      <c r="M31" s="153"/>
      <c r="N31" s="93" t="s">
        <v>178</v>
      </c>
      <c r="O31" s="93" t="s">
        <v>179</v>
      </c>
      <c r="P31" s="93" t="s">
        <v>428</v>
      </c>
      <c r="Q31" s="91" t="s">
        <v>429</v>
      </c>
      <c r="R31" s="91" t="s">
        <v>430</v>
      </c>
      <c r="S31" s="91" t="s">
        <v>585</v>
      </c>
      <c r="T31" s="91" t="s">
        <v>586</v>
      </c>
      <c r="U31" s="91" t="s">
        <v>431</v>
      </c>
      <c r="V31" s="91" t="s">
        <v>432</v>
      </c>
      <c r="W31" s="104" t="s">
        <v>187</v>
      </c>
      <c r="X31" s="104" t="s">
        <v>188</v>
      </c>
      <c r="Y31" s="104" t="s">
        <v>189</v>
      </c>
      <c r="Z31" s="104" t="s">
        <v>190</v>
      </c>
      <c r="AA31" s="104" t="s">
        <v>218</v>
      </c>
      <c r="AB31" s="104" t="s">
        <v>192</v>
      </c>
      <c r="AC31" s="104" t="s">
        <v>193</v>
      </c>
      <c r="AD31" s="94">
        <f>SUM(IF($W31='[12]Evaluación Diseño Control'!$C$2,15)+IF($X31='[12]Evaluación Diseño Control'!$C$3,15)+IF($Y31='[12]Evaluación Diseño Control'!$C$4,15)+IF($Z31='[12]Evaluación Diseño Control'!$C$5,15,IF($Z31='[12]Evaluación Diseño Control'!$D$5,10))+IF($AA31='[12]Evaluación Diseño Control'!$C$6,15)+IF($AB31='[12]Evaluación Diseño Control'!$C$7,15)+IF($AC31='[12]Evaluación Diseño Control'!$C$8,10,IF($AC31='[12]Evaluación Diseño Control'!$D$8,5)))</f>
        <v>100</v>
      </c>
      <c r="AE31" s="94" t="str">
        <f t="shared" si="2"/>
        <v>FUERTE</v>
      </c>
      <c r="AF31" s="104" t="s">
        <v>219</v>
      </c>
      <c r="AG31" s="94" t="str">
        <f>VLOOKUP(CONCATENATE($AE31,$AF31),'[12]Listas Nuevas'!$X$3:$Z$11,2,0)</f>
        <v>FUERTE</v>
      </c>
      <c r="AH31" s="94">
        <f t="shared" si="3"/>
        <v>100</v>
      </c>
      <c r="AI31" s="105" t="str">
        <f>VLOOKUP(CONCATENATE($AE31,$AF31),'[12]Listas Nuevas'!$X$3:$Z$11,3,0)</f>
        <v>No</v>
      </c>
      <c r="AJ31" s="186"/>
      <c r="AK31" s="154"/>
      <c r="AL31" s="184"/>
      <c r="AM31" s="154"/>
      <c r="AN31" s="184"/>
      <c r="AO31" s="185"/>
      <c r="AP31" s="185"/>
      <c r="AQ31" s="184"/>
      <c r="AR31" s="153"/>
      <c r="AS31" s="91"/>
      <c r="AT31" s="91"/>
      <c r="AU31" s="91"/>
      <c r="AV31" s="91"/>
      <c r="AW31" s="118"/>
      <c r="AX31" s="98"/>
      <c r="BK31" s="192"/>
      <c r="BL31" s="188"/>
      <c r="BM31" s="198"/>
      <c r="BN31" s="188"/>
      <c r="BO31" s="198"/>
      <c r="BP31" s="198"/>
      <c r="BQ31" s="188"/>
      <c r="BS31" s="103"/>
      <c r="BT31" s="154"/>
    </row>
    <row r="32" spans="1:72" s="99" customFormat="1" ht="42" customHeight="1" x14ac:dyDescent="0.2">
      <c r="A32" s="175"/>
      <c r="B32" s="153"/>
      <c r="C32" s="153"/>
      <c r="D32" s="153"/>
      <c r="E32" s="93"/>
      <c r="F32" s="93"/>
      <c r="G32" s="93"/>
      <c r="H32" s="190"/>
      <c r="I32" s="190"/>
      <c r="J32" s="153"/>
      <c r="K32" s="153"/>
      <c r="L32" s="153"/>
      <c r="M32" s="153"/>
      <c r="N32" s="93" t="s">
        <v>178</v>
      </c>
      <c r="O32" s="93" t="s">
        <v>179</v>
      </c>
      <c r="P32" s="93" t="s">
        <v>433</v>
      </c>
      <c r="Q32" s="91" t="s">
        <v>423</v>
      </c>
      <c r="R32" s="91" t="s">
        <v>182</v>
      </c>
      <c r="S32" s="91" t="s">
        <v>434</v>
      </c>
      <c r="T32" s="91" t="s">
        <v>435</v>
      </c>
      <c r="U32" s="91" t="s">
        <v>436</v>
      </c>
      <c r="V32" s="91" t="s">
        <v>587</v>
      </c>
      <c r="W32" s="104" t="s">
        <v>187</v>
      </c>
      <c r="X32" s="104" t="s">
        <v>188</v>
      </c>
      <c r="Y32" s="104" t="s">
        <v>189</v>
      </c>
      <c r="Z32" s="104" t="s">
        <v>190</v>
      </c>
      <c r="AA32" s="104" t="s">
        <v>218</v>
      </c>
      <c r="AB32" s="104" t="s">
        <v>192</v>
      </c>
      <c r="AC32" s="104" t="s">
        <v>193</v>
      </c>
      <c r="AD32" s="94">
        <f>SUM(IF($W32='[12]Evaluación Diseño Control'!$C$2,15)+IF($X32='[12]Evaluación Diseño Control'!$C$3,15)+IF($Y32='[12]Evaluación Diseño Control'!$C$4,15)+IF($Z32='[12]Evaluación Diseño Control'!$C$5,15,IF($Z32='[12]Evaluación Diseño Control'!$D$5,10))+IF($AA32='[12]Evaluación Diseño Control'!$C$6,15)+IF($AB32='[12]Evaluación Diseño Control'!$C$7,15)+IF($AC32='[12]Evaluación Diseño Control'!$C$8,10,IF($AC32='[12]Evaluación Diseño Control'!$D$8,5)))</f>
        <v>100</v>
      </c>
      <c r="AE32" s="94" t="str">
        <f t="shared" si="2"/>
        <v>FUERTE</v>
      </c>
      <c r="AF32" s="104" t="s">
        <v>219</v>
      </c>
      <c r="AG32" s="94" t="str">
        <f>VLOOKUP(CONCATENATE($AE32,$AF32),'[12]Listas Nuevas'!$X$3:$Z$11,2,0)</f>
        <v>FUERTE</v>
      </c>
      <c r="AH32" s="94">
        <f t="shared" si="3"/>
        <v>100</v>
      </c>
      <c r="AI32" s="105" t="str">
        <f>VLOOKUP(CONCATENATE($AE32,$AF32),'[12]Listas Nuevas'!$X$3:$Z$11,3,0)</f>
        <v>No</v>
      </c>
      <c r="AJ32" s="186"/>
      <c r="AK32" s="154"/>
      <c r="AL32" s="184"/>
      <c r="AM32" s="154"/>
      <c r="AN32" s="184"/>
      <c r="AO32" s="185"/>
      <c r="AP32" s="185"/>
      <c r="AQ32" s="184"/>
      <c r="AR32" s="153"/>
      <c r="AS32" s="91"/>
      <c r="AT32" s="91"/>
      <c r="AU32" s="91"/>
      <c r="AV32" s="91"/>
      <c r="AW32" s="118"/>
      <c r="AX32" s="98"/>
      <c r="BK32" s="192"/>
      <c r="BL32" s="188"/>
      <c r="BM32" s="198"/>
      <c r="BN32" s="188"/>
      <c r="BO32" s="198"/>
      <c r="BP32" s="198"/>
      <c r="BQ32" s="188"/>
      <c r="BS32" s="103"/>
      <c r="BT32" s="154"/>
    </row>
    <row r="33" spans="1:72" s="99" customFormat="1" ht="42.75" customHeight="1" x14ac:dyDescent="0.2">
      <c r="A33" s="175"/>
      <c r="B33" s="153"/>
      <c r="C33" s="153"/>
      <c r="D33" s="153"/>
      <c r="E33" s="93"/>
      <c r="F33" s="93"/>
      <c r="G33" s="93"/>
      <c r="H33" s="190"/>
      <c r="I33" s="190"/>
      <c r="J33" s="153"/>
      <c r="K33" s="153"/>
      <c r="L33" s="153"/>
      <c r="M33" s="153"/>
      <c r="N33" s="93" t="s">
        <v>178</v>
      </c>
      <c r="O33" s="93" t="s">
        <v>179</v>
      </c>
      <c r="P33" s="93" t="s">
        <v>437</v>
      </c>
      <c r="Q33" s="91" t="s">
        <v>438</v>
      </c>
      <c r="R33" s="91" t="s">
        <v>182</v>
      </c>
      <c r="S33" s="91" t="s">
        <v>588</v>
      </c>
      <c r="T33" s="91" t="s">
        <v>439</v>
      </c>
      <c r="U33" s="91" t="s">
        <v>440</v>
      </c>
      <c r="V33" s="91" t="s">
        <v>441</v>
      </c>
      <c r="W33" s="104" t="s">
        <v>187</v>
      </c>
      <c r="X33" s="104" t="s">
        <v>188</v>
      </c>
      <c r="Y33" s="104" t="s">
        <v>189</v>
      </c>
      <c r="Z33" s="104" t="s">
        <v>190</v>
      </c>
      <c r="AA33" s="104" t="s">
        <v>218</v>
      </c>
      <c r="AB33" s="104" t="s">
        <v>192</v>
      </c>
      <c r="AC33" s="104" t="s">
        <v>193</v>
      </c>
      <c r="AD33" s="94">
        <f>SUM(IF($W33='[12]Evaluación Diseño Control'!$C$2,15)+IF($X33='[12]Evaluación Diseño Control'!$C$3,15)+IF($Y33='[12]Evaluación Diseño Control'!$C$4,15)+IF($Z33='[12]Evaluación Diseño Control'!$C$5,15,IF($Z33='[12]Evaluación Diseño Control'!$D$5,10))+IF($AA33='[12]Evaluación Diseño Control'!$C$6,15)+IF($AB33='[12]Evaluación Diseño Control'!$C$7,15)+IF($AC33='[12]Evaluación Diseño Control'!$C$8,10,IF($AC33='[12]Evaluación Diseño Control'!$D$8,5)))</f>
        <v>100</v>
      </c>
      <c r="AE33" s="94" t="str">
        <f t="shared" si="2"/>
        <v>FUERTE</v>
      </c>
      <c r="AF33" s="104" t="s">
        <v>219</v>
      </c>
      <c r="AG33" s="94" t="str">
        <f>VLOOKUP(CONCATENATE($AE33,$AF33),'[12]Listas Nuevas'!$X$3:$Z$11,2,0)</f>
        <v>FUERTE</v>
      </c>
      <c r="AH33" s="94">
        <f t="shared" si="3"/>
        <v>100</v>
      </c>
      <c r="AI33" s="105" t="str">
        <f>VLOOKUP(CONCATENATE($AE33,$AF33),'[12]Listas Nuevas'!$X$3:$Z$11,3,0)</f>
        <v>No</v>
      </c>
      <c r="AJ33" s="186"/>
      <c r="AK33" s="154"/>
      <c r="AL33" s="184"/>
      <c r="AM33" s="154"/>
      <c r="AN33" s="184"/>
      <c r="AO33" s="185"/>
      <c r="AP33" s="185"/>
      <c r="AQ33" s="184"/>
      <c r="AR33" s="153"/>
      <c r="AS33" s="91"/>
      <c r="AT33" s="91"/>
      <c r="AU33" s="91"/>
      <c r="AV33" s="91"/>
      <c r="AW33" s="118"/>
      <c r="AX33" s="98"/>
      <c r="BK33" s="192"/>
      <c r="BL33" s="188"/>
      <c r="BM33" s="198"/>
      <c r="BN33" s="188"/>
      <c r="BO33" s="198"/>
      <c r="BP33" s="198"/>
      <c r="BQ33" s="188"/>
      <c r="BS33" s="103"/>
      <c r="BT33" s="154"/>
    </row>
    <row r="34" spans="1:72" s="99" customFormat="1" ht="50.25" customHeight="1" x14ac:dyDescent="0.2">
      <c r="A34" s="175"/>
      <c r="B34" s="153"/>
      <c r="C34" s="153"/>
      <c r="D34" s="153"/>
      <c r="E34" s="93"/>
      <c r="F34" s="93"/>
      <c r="G34" s="93"/>
      <c r="H34" s="190"/>
      <c r="I34" s="190"/>
      <c r="J34" s="153"/>
      <c r="K34" s="153"/>
      <c r="L34" s="153"/>
      <c r="M34" s="153"/>
      <c r="N34" s="93" t="s">
        <v>178</v>
      </c>
      <c r="O34" s="93" t="s">
        <v>179</v>
      </c>
      <c r="P34" s="93" t="s">
        <v>442</v>
      </c>
      <c r="Q34" s="91" t="s">
        <v>443</v>
      </c>
      <c r="R34" s="91" t="s">
        <v>182</v>
      </c>
      <c r="S34" s="91" t="s">
        <v>589</v>
      </c>
      <c r="T34" s="91" t="s">
        <v>444</v>
      </c>
      <c r="U34" s="91" t="s">
        <v>445</v>
      </c>
      <c r="V34" s="91" t="s">
        <v>446</v>
      </c>
      <c r="W34" s="104" t="s">
        <v>187</v>
      </c>
      <c r="X34" s="104" t="s">
        <v>188</v>
      </c>
      <c r="Y34" s="104" t="s">
        <v>189</v>
      </c>
      <c r="Z34" s="104" t="s">
        <v>190</v>
      </c>
      <c r="AA34" s="104" t="s">
        <v>218</v>
      </c>
      <c r="AB34" s="104" t="s">
        <v>192</v>
      </c>
      <c r="AC34" s="104" t="s">
        <v>193</v>
      </c>
      <c r="AD34" s="94">
        <f>SUM(IF($W34='[12]Evaluación Diseño Control'!$C$2,15)+IF($X34='[12]Evaluación Diseño Control'!$C$3,15)+IF($Y34='[12]Evaluación Diseño Control'!$C$4,15)+IF($Z34='[12]Evaluación Diseño Control'!$C$5,15,IF($Z34='[12]Evaluación Diseño Control'!$D$5,10))+IF($AA34='[12]Evaluación Diseño Control'!$C$6,15)+IF($AB34='[12]Evaluación Diseño Control'!$C$7,15)+IF($AC34='[12]Evaluación Diseño Control'!$C$8,10,IF($AC34='[12]Evaluación Diseño Control'!$D$8,5)))</f>
        <v>100</v>
      </c>
      <c r="AE34" s="94" t="str">
        <f t="shared" si="2"/>
        <v>FUERTE</v>
      </c>
      <c r="AF34" s="104" t="s">
        <v>219</v>
      </c>
      <c r="AG34" s="94" t="str">
        <f>VLOOKUP(CONCATENATE($AE34,$AF34),'[12]Listas Nuevas'!$X$3:$Z$11,2,0)</f>
        <v>FUERTE</v>
      </c>
      <c r="AH34" s="94">
        <f t="shared" si="3"/>
        <v>100</v>
      </c>
      <c r="AI34" s="105" t="str">
        <f>VLOOKUP(CONCATENATE($AE34,$AF34),'[12]Listas Nuevas'!$X$3:$Z$11,3,0)</f>
        <v>No</v>
      </c>
      <c r="AJ34" s="186"/>
      <c r="AK34" s="154"/>
      <c r="AL34" s="184"/>
      <c r="AM34" s="154"/>
      <c r="AN34" s="184"/>
      <c r="AO34" s="185"/>
      <c r="AP34" s="185"/>
      <c r="AQ34" s="184"/>
      <c r="AR34" s="153"/>
      <c r="AS34" s="91"/>
      <c r="AT34" s="91"/>
      <c r="AU34" s="91"/>
      <c r="AV34" s="91"/>
      <c r="AW34" s="118"/>
      <c r="AX34" s="98"/>
      <c r="BK34" s="192"/>
      <c r="BL34" s="188"/>
      <c r="BM34" s="198"/>
      <c r="BN34" s="188"/>
      <c r="BO34" s="198"/>
      <c r="BP34" s="198"/>
      <c r="BQ34" s="188"/>
      <c r="BS34" s="103"/>
      <c r="BT34" s="154"/>
    </row>
    <row r="35" spans="1:72" s="99" customFormat="1" ht="58.5" customHeight="1" x14ac:dyDescent="0.2">
      <c r="A35" s="175"/>
      <c r="B35" s="153"/>
      <c r="C35" s="153"/>
      <c r="D35" s="153"/>
      <c r="E35" s="93"/>
      <c r="F35" s="93"/>
      <c r="G35" s="93"/>
      <c r="H35" s="190"/>
      <c r="I35" s="190"/>
      <c r="J35" s="153"/>
      <c r="K35" s="153"/>
      <c r="L35" s="153"/>
      <c r="M35" s="153"/>
      <c r="N35" s="93" t="s">
        <v>178</v>
      </c>
      <c r="O35" s="93" t="s">
        <v>179</v>
      </c>
      <c r="P35" s="93" t="s">
        <v>447</v>
      </c>
      <c r="Q35" s="91" t="s">
        <v>423</v>
      </c>
      <c r="R35" s="91" t="s">
        <v>448</v>
      </c>
      <c r="S35" s="91" t="s">
        <v>449</v>
      </c>
      <c r="T35" s="91" t="s">
        <v>590</v>
      </c>
      <c r="U35" s="91" t="s">
        <v>440</v>
      </c>
      <c r="V35" s="91" t="s">
        <v>450</v>
      </c>
      <c r="W35" s="104" t="s">
        <v>187</v>
      </c>
      <c r="X35" s="104" t="s">
        <v>188</v>
      </c>
      <c r="Y35" s="104" t="s">
        <v>189</v>
      </c>
      <c r="Z35" s="104" t="s">
        <v>190</v>
      </c>
      <c r="AA35" s="104" t="s">
        <v>218</v>
      </c>
      <c r="AB35" s="104" t="s">
        <v>192</v>
      </c>
      <c r="AC35" s="104" t="s">
        <v>193</v>
      </c>
      <c r="AD35" s="94">
        <f>SUM(IF($W35='[12]Evaluación Diseño Control'!$C$2,15)+IF($X35='[12]Evaluación Diseño Control'!$C$3,15)+IF($Y35='[12]Evaluación Diseño Control'!$C$4,15)+IF($Z35='[12]Evaluación Diseño Control'!$C$5,15,IF($Z35='[12]Evaluación Diseño Control'!$D$5,10))+IF($AA35='[12]Evaluación Diseño Control'!$C$6,15)+IF($AB35='[12]Evaluación Diseño Control'!$C$7,15)+IF($AC35='[12]Evaluación Diseño Control'!$C$8,10,IF($AC35='[12]Evaluación Diseño Control'!$D$8,5)))</f>
        <v>100</v>
      </c>
      <c r="AE35" s="94" t="str">
        <f t="shared" si="2"/>
        <v>FUERTE</v>
      </c>
      <c r="AF35" s="104" t="s">
        <v>219</v>
      </c>
      <c r="AG35" s="94" t="str">
        <f>VLOOKUP(CONCATENATE($AE35,$AF35),'[12]Listas Nuevas'!$X$3:$Z$11,2,0)</f>
        <v>FUERTE</v>
      </c>
      <c r="AH35" s="94">
        <f t="shared" si="3"/>
        <v>100</v>
      </c>
      <c r="AI35" s="105" t="str">
        <f>VLOOKUP(CONCATENATE($AE35,$AF35),'[12]Listas Nuevas'!$X$3:$Z$11,3,0)</f>
        <v>No</v>
      </c>
      <c r="AJ35" s="186"/>
      <c r="AK35" s="154"/>
      <c r="AL35" s="184"/>
      <c r="AM35" s="154"/>
      <c r="AN35" s="184"/>
      <c r="AO35" s="185"/>
      <c r="AP35" s="185"/>
      <c r="AQ35" s="184"/>
      <c r="AR35" s="153"/>
      <c r="AS35" s="91"/>
      <c r="AT35" s="91"/>
      <c r="AU35" s="91"/>
      <c r="AV35" s="91"/>
      <c r="AW35" s="118"/>
      <c r="AX35" s="98"/>
      <c r="BK35" s="193"/>
      <c r="BL35" s="189"/>
      <c r="BM35" s="199"/>
      <c r="BN35" s="189"/>
      <c r="BO35" s="199"/>
      <c r="BP35" s="199"/>
      <c r="BQ35" s="189"/>
      <c r="BS35" s="103"/>
      <c r="BT35" s="154"/>
    </row>
    <row r="36" spans="1:72" s="99" customFormat="1" ht="58.5" customHeight="1" x14ac:dyDescent="0.2">
      <c r="A36" s="175" t="s">
        <v>581</v>
      </c>
      <c r="B36" s="153" t="s">
        <v>591</v>
      </c>
      <c r="C36" s="153" t="s">
        <v>592</v>
      </c>
      <c r="D36" s="153" t="s">
        <v>173</v>
      </c>
      <c r="E36" s="93"/>
      <c r="F36" s="93"/>
      <c r="G36" s="93"/>
      <c r="H36" s="190" t="s">
        <v>593</v>
      </c>
      <c r="I36" s="190" t="s">
        <v>584</v>
      </c>
      <c r="J36" s="153" t="s">
        <v>451</v>
      </c>
      <c r="K36" s="153">
        <f>VLOOKUP($J36,'[12]Listas Nuevas'!$L$2:$N$6,2,0)</f>
        <v>2</v>
      </c>
      <c r="L36" s="153" t="s">
        <v>210</v>
      </c>
      <c r="M36" s="153" t="str">
        <f>INDEX('[12]MATRIZ DE CALIFICACIÓN'!$D$4:$H$8,MID($K36,1,1),MID($L36,1,1))</f>
        <v>(10) ZONA DE RIESGO EXTREMA
Reducir, Evitar, Compartir o Transferir el Riesgo</v>
      </c>
      <c r="N36" s="93" t="s">
        <v>178</v>
      </c>
      <c r="O36" s="93" t="s">
        <v>179</v>
      </c>
      <c r="P36" s="93" t="s">
        <v>437</v>
      </c>
      <c r="Q36" s="91" t="s">
        <v>438</v>
      </c>
      <c r="R36" s="91" t="s">
        <v>182</v>
      </c>
      <c r="S36" s="91" t="s">
        <v>588</v>
      </c>
      <c r="T36" s="91" t="s">
        <v>439</v>
      </c>
      <c r="U36" s="91" t="s">
        <v>440</v>
      </c>
      <c r="V36" s="91" t="s">
        <v>441</v>
      </c>
      <c r="W36" s="104" t="s">
        <v>187</v>
      </c>
      <c r="X36" s="104" t="s">
        <v>188</v>
      </c>
      <c r="Y36" s="104" t="s">
        <v>189</v>
      </c>
      <c r="Z36" s="104" t="s">
        <v>190</v>
      </c>
      <c r="AA36" s="104" t="s">
        <v>218</v>
      </c>
      <c r="AB36" s="104" t="s">
        <v>192</v>
      </c>
      <c r="AC36" s="104" t="s">
        <v>193</v>
      </c>
      <c r="AD36" s="94">
        <f>SUM(IF($W36='[12]Evaluación Diseño Control'!$C$2,15)+IF($X36='[12]Evaluación Diseño Control'!$C$3,15)+IF($Y36='[12]Evaluación Diseño Control'!$C$4,15)+IF($Z36='[12]Evaluación Diseño Control'!$C$5,15,IF($Z36='[12]Evaluación Diseño Control'!$D$5,10))+IF($AA36='[12]Evaluación Diseño Control'!$C$6,15)+IF($AB36='[12]Evaluación Diseño Control'!$C$7,15)+IF($AC36='[12]Evaluación Diseño Control'!$C$8,10,IF($AC36='[12]Evaluación Diseño Control'!$D$8,5)))</f>
        <v>100</v>
      </c>
      <c r="AE36" s="94" t="str">
        <f t="shared" si="2"/>
        <v>FUERTE</v>
      </c>
      <c r="AF36" s="104" t="s">
        <v>219</v>
      </c>
      <c r="AG36" s="94" t="str">
        <f>VLOOKUP(CONCATENATE($AE36,$AF36),'[12]Listas Nuevas'!$X$3:$Z$11,2,0)</f>
        <v>FUERTE</v>
      </c>
      <c r="AH36" s="94">
        <f t="shared" si="3"/>
        <v>100</v>
      </c>
      <c r="AI36" s="105" t="str">
        <f>VLOOKUP(CONCATENATE($AE36,$AF36),'[12]Listas Nuevas'!$X$3:$Z$11,3,0)</f>
        <v>No</v>
      </c>
      <c r="AJ36" s="186" t="s">
        <v>219</v>
      </c>
      <c r="AK36" s="154" t="s">
        <v>196</v>
      </c>
      <c r="AL36" s="184">
        <f>IFERROR(VLOOKUP(CONCATENATE(AJ36,AK36),'[12]Listas Nuevas'!$AC$6:$AD$7,2,0),0)</f>
        <v>2</v>
      </c>
      <c r="AM36" s="154" t="s">
        <v>360</v>
      </c>
      <c r="AN36" s="184">
        <f>IFERROR(VLOOKUP(CONCATENATE(AJ36,AM36),'[12]Listas Nuevas'!$AE$6:AI254,2,0),0)</f>
        <v>1</v>
      </c>
      <c r="AO36" s="185" t="s">
        <v>220</v>
      </c>
      <c r="AP36" s="185" t="s">
        <v>210</v>
      </c>
      <c r="AQ36" s="184" t="str">
        <f>INDEX('[12]MATRIZ DE CALIFICACIÓN'!$D$4:$H$8,MID($AO36,1,1),MID($AP36,1,1))</f>
        <v>(5) ZONA DE RIESGO ALTA
Reducir, Evitar, Compartir o Transferir el Riesgo</v>
      </c>
      <c r="AR36" s="153" t="s">
        <v>199</v>
      </c>
      <c r="AS36" s="91"/>
      <c r="AT36" s="91"/>
      <c r="AU36" s="91"/>
      <c r="AV36" s="91"/>
      <c r="AW36" s="118"/>
      <c r="AX36" s="98"/>
      <c r="BK36" s="191" t="s">
        <v>581</v>
      </c>
      <c r="BL36" s="187">
        <v>2</v>
      </c>
      <c r="BM36" s="197">
        <v>5</v>
      </c>
      <c r="BN36" s="187" t="str">
        <f>INDEX('[12]MATRIZ DE CALIFICACIÓN'!$D$4:$H$8,MID($K36,1,1),MID($L36,1,1))</f>
        <v>(10) ZONA DE RIESGO EXTREMA
Reducir, Evitar, Compartir o Transferir el Riesgo</v>
      </c>
      <c r="BO36" s="197">
        <v>1</v>
      </c>
      <c r="BP36" s="197">
        <v>5</v>
      </c>
      <c r="BQ36" s="187" t="str">
        <f>INDEX('[12]MATRIZ DE CALIFICACIÓN'!$D$4:$H$8,MID($AO36,1,1),MID($AP36,1,1))</f>
        <v>(5) ZONA DE RIESGO ALTA
Reducir, Evitar, Compartir o Transferir el Riesgo</v>
      </c>
      <c r="BS36" s="103"/>
      <c r="BT36" s="154" t="s">
        <v>575</v>
      </c>
    </row>
    <row r="37" spans="1:72" s="99" customFormat="1" ht="48.75" customHeight="1" x14ac:dyDescent="0.2">
      <c r="A37" s="175"/>
      <c r="B37" s="153"/>
      <c r="C37" s="153"/>
      <c r="D37" s="153"/>
      <c r="E37" s="93"/>
      <c r="F37" s="93"/>
      <c r="G37" s="93"/>
      <c r="H37" s="190"/>
      <c r="I37" s="190"/>
      <c r="J37" s="153"/>
      <c r="K37" s="153"/>
      <c r="L37" s="153"/>
      <c r="M37" s="153"/>
      <c r="N37" s="93" t="s">
        <v>178</v>
      </c>
      <c r="O37" s="93" t="s">
        <v>179</v>
      </c>
      <c r="P37" s="93" t="s">
        <v>452</v>
      </c>
      <c r="Q37" s="91" t="s">
        <v>423</v>
      </c>
      <c r="R37" s="91" t="s">
        <v>182</v>
      </c>
      <c r="S37" s="91" t="s">
        <v>453</v>
      </c>
      <c r="T37" s="91" t="s">
        <v>454</v>
      </c>
      <c r="U37" s="91" t="s">
        <v>455</v>
      </c>
      <c r="V37" s="91" t="s">
        <v>456</v>
      </c>
      <c r="W37" s="104" t="s">
        <v>187</v>
      </c>
      <c r="X37" s="104" t="s">
        <v>188</v>
      </c>
      <c r="Y37" s="104" t="s">
        <v>189</v>
      </c>
      <c r="Z37" s="104" t="s">
        <v>190</v>
      </c>
      <c r="AA37" s="104" t="s">
        <v>218</v>
      </c>
      <c r="AB37" s="104" t="s">
        <v>192</v>
      </c>
      <c r="AC37" s="104" t="s">
        <v>193</v>
      </c>
      <c r="AD37" s="94">
        <f>SUM(IF($W37='[12]Evaluación Diseño Control'!$C$2,15)+IF($X37='[12]Evaluación Diseño Control'!$C$3,15)+IF($Y37='[12]Evaluación Diseño Control'!$C$4,15)+IF($Z37='[12]Evaluación Diseño Control'!$C$5,15,IF($Z37='[12]Evaluación Diseño Control'!$D$5,10))+IF($AA37='[12]Evaluación Diseño Control'!$C$6,15)+IF($AB37='[12]Evaluación Diseño Control'!$C$7,15)+IF($AC37='[12]Evaluación Diseño Control'!$C$8,10,IF($AC37='[12]Evaluación Diseño Control'!$D$8,5)))</f>
        <v>100</v>
      </c>
      <c r="AE37" s="94" t="str">
        <f t="shared" si="2"/>
        <v>FUERTE</v>
      </c>
      <c r="AF37" s="104" t="s">
        <v>219</v>
      </c>
      <c r="AG37" s="94" t="str">
        <f>VLOOKUP(CONCATENATE($AE37,$AF37),'[12]Listas Nuevas'!$X$3:$Z$11,2,0)</f>
        <v>FUERTE</v>
      </c>
      <c r="AH37" s="94">
        <f t="shared" si="3"/>
        <v>100</v>
      </c>
      <c r="AI37" s="105" t="str">
        <f>VLOOKUP(CONCATENATE($AE37,$AF37),'[12]Listas Nuevas'!$X$3:$Z$11,3,0)</f>
        <v>No</v>
      </c>
      <c r="AJ37" s="186"/>
      <c r="AK37" s="154"/>
      <c r="AL37" s="184"/>
      <c r="AM37" s="154"/>
      <c r="AN37" s="184"/>
      <c r="AO37" s="185"/>
      <c r="AP37" s="185"/>
      <c r="AQ37" s="184"/>
      <c r="AR37" s="153"/>
      <c r="AS37" s="91"/>
      <c r="AT37" s="91"/>
      <c r="AU37" s="91"/>
      <c r="AV37" s="91"/>
      <c r="AW37" s="118"/>
      <c r="AX37" s="98"/>
      <c r="BK37" s="192"/>
      <c r="BL37" s="188"/>
      <c r="BM37" s="198"/>
      <c r="BN37" s="188"/>
      <c r="BO37" s="198"/>
      <c r="BP37" s="198"/>
      <c r="BQ37" s="188"/>
      <c r="BS37" s="103"/>
      <c r="BT37" s="154"/>
    </row>
    <row r="38" spans="1:72" s="99" customFormat="1" ht="42" customHeight="1" x14ac:dyDescent="0.2">
      <c r="A38" s="175"/>
      <c r="B38" s="153"/>
      <c r="C38" s="153"/>
      <c r="D38" s="153"/>
      <c r="E38" s="93"/>
      <c r="F38" s="93"/>
      <c r="G38" s="93"/>
      <c r="H38" s="190"/>
      <c r="I38" s="190"/>
      <c r="J38" s="153"/>
      <c r="K38" s="153"/>
      <c r="L38" s="153"/>
      <c r="M38" s="153"/>
      <c r="N38" s="93" t="s">
        <v>178</v>
      </c>
      <c r="O38" s="93" t="s">
        <v>179</v>
      </c>
      <c r="P38" s="93" t="s">
        <v>457</v>
      </c>
      <c r="Q38" s="91" t="s">
        <v>458</v>
      </c>
      <c r="R38" s="91" t="s">
        <v>182</v>
      </c>
      <c r="S38" s="91" t="s">
        <v>459</v>
      </c>
      <c r="T38" s="91" t="s">
        <v>460</v>
      </c>
      <c r="U38" s="91" t="s">
        <v>461</v>
      </c>
      <c r="V38" s="91" t="s">
        <v>594</v>
      </c>
      <c r="W38" s="104" t="s">
        <v>187</v>
      </c>
      <c r="X38" s="104" t="s">
        <v>188</v>
      </c>
      <c r="Y38" s="104" t="s">
        <v>189</v>
      </c>
      <c r="Z38" s="104" t="s">
        <v>190</v>
      </c>
      <c r="AA38" s="104" t="s">
        <v>218</v>
      </c>
      <c r="AB38" s="104" t="s">
        <v>192</v>
      </c>
      <c r="AC38" s="104" t="s">
        <v>193</v>
      </c>
      <c r="AD38" s="94">
        <f>SUM(IF($W38='[12]Evaluación Diseño Control'!$C$2,15)+IF($X38='[12]Evaluación Diseño Control'!$C$3,15)+IF($Y38='[12]Evaluación Diseño Control'!$C$4,15)+IF($Z38='[12]Evaluación Diseño Control'!$C$5,15,IF($Z38='[12]Evaluación Diseño Control'!$D$5,10))+IF($AA38='[12]Evaluación Diseño Control'!$C$6,15)+IF($AB38='[12]Evaluación Diseño Control'!$C$7,15)+IF($AC38='[12]Evaluación Diseño Control'!$C$8,10,IF($AC38='[12]Evaluación Diseño Control'!$D$8,5)))</f>
        <v>100</v>
      </c>
      <c r="AE38" s="94" t="str">
        <f t="shared" si="2"/>
        <v>FUERTE</v>
      </c>
      <c r="AF38" s="104" t="s">
        <v>219</v>
      </c>
      <c r="AG38" s="94" t="str">
        <f>VLOOKUP(CONCATENATE($AE38,$AF38),'[12]Listas Nuevas'!$X$3:$Z$11,2,0)</f>
        <v>FUERTE</v>
      </c>
      <c r="AH38" s="94">
        <f t="shared" si="3"/>
        <v>100</v>
      </c>
      <c r="AI38" s="105" t="str">
        <f>VLOOKUP(CONCATENATE($AE38,$AF38),'[12]Listas Nuevas'!$X$3:$Z$11,3,0)</f>
        <v>No</v>
      </c>
      <c r="AJ38" s="186"/>
      <c r="AK38" s="154"/>
      <c r="AL38" s="184"/>
      <c r="AM38" s="154"/>
      <c r="AN38" s="184"/>
      <c r="AO38" s="185"/>
      <c r="AP38" s="185"/>
      <c r="AQ38" s="184"/>
      <c r="AR38" s="153"/>
      <c r="AS38" s="91"/>
      <c r="AT38" s="91"/>
      <c r="AU38" s="91"/>
      <c r="AV38" s="91"/>
      <c r="AW38" s="118"/>
      <c r="AX38" s="98"/>
      <c r="BK38" s="192"/>
      <c r="BL38" s="188"/>
      <c r="BM38" s="198"/>
      <c r="BN38" s="188"/>
      <c r="BO38" s="198"/>
      <c r="BP38" s="198"/>
      <c r="BQ38" s="188"/>
      <c r="BS38" s="103"/>
      <c r="BT38" s="154"/>
    </row>
    <row r="39" spans="1:72" s="99" customFormat="1" ht="39" customHeight="1" x14ac:dyDescent="0.2">
      <c r="A39" s="175"/>
      <c r="B39" s="153"/>
      <c r="C39" s="153"/>
      <c r="D39" s="153"/>
      <c r="E39" s="93"/>
      <c r="F39" s="93"/>
      <c r="G39" s="93"/>
      <c r="H39" s="190"/>
      <c r="I39" s="190"/>
      <c r="J39" s="153"/>
      <c r="K39" s="153"/>
      <c r="L39" s="153"/>
      <c r="M39" s="153"/>
      <c r="N39" s="93" t="s">
        <v>178</v>
      </c>
      <c r="O39" s="93" t="s">
        <v>179</v>
      </c>
      <c r="P39" s="93" t="s">
        <v>462</v>
      </c>
      <c r="Q39" s="91" t="s">
        <v>458</v>
      </c>
      <c r="R39" s="91" t="s">
        <v>182</v>
      </c>
      <c r="S39" s="91" t="s">
        <v>463</v>
      </c>
      <c r="T39" s="91" t="s">
        <v>464</v>
      </c>
      <c r="U39" s="91" t="s">
        <v>465</v>
      </c>
      <c r="V39" s="91" t="s">
        <v>466</v>
      </c>
      <c r="W39" s="104" t="s">
        <v>187</v>
      </c>
      <c r="X39" s="104" t="s">
        <v>188</v>
      </c>
      <c r="Y39" s="104" t="s">
        <v>189</v>
      </c>
      <c r="Z39" s="104" t="s">
        <v>190</v>
      </c>
      <c r="AA39" s="104" t="s">
        <v>218</v>
      </c>
      <c r="AB39" s="104" t="s">
        <v>192</v>
      </c>
      <c r="AC39" s="104" t="s">
        <v>193</v>
      </c>
      <c r="AD39" s="94">
        <f>SUM(IF($W39='[12]Evaluación Diseño Control'!$C$2,15)+IF($X39='[12]Evaluación Diseño Control'!$C$3,15)+IF($Y39='[12]Evaluación Diseño Control'!$C$4,15)+IF($Z39='[12]Evaluación Diseño Control'!$C$5,15,IF($Z39='[12]Evaluación Diseño Control'!$D$5,10))+IF($AA39='[12]Evaluación Diseño Control'!$C$6,15)+IF($AB39='[12]Evaluación Diseño Control'!$C$7,15)+IF($AC39='[12]Evaluación Diseño Control'!$C$8,10,IF($AC39='[12]Evaluación Diseño Control'!$D$8,5)))</f>
        <v>100</v>
      </c>
      <c r="AE39" s="94" t="str">
        <f t="shared" si="2"/>
        <v>FUERTE</v>
      </c>
      <c r="AF39" s="104" t="s">
        <v>219</v>
      </c>
      <c r="AG39" s="94" t="str">
        <f>VLOOKUP(CONCATENATE($AE39,$AF39),'[12]Listas Nuevas'!$X$3:$Z$11,2,0)</f>
        <v>FUERTE</v>
      </c>
      <c r="AH39" s="94">
        <f t="shared" si="3"/>
        <v>100</v>
      </c>
      <c r="AI39" s="105" t="str">
        <f>VLOOKUP(CONCATENATE($AE39,$AF39),'[12]Listas Nuevas'!$X$3:$Z$11,3,0)</f>
        <v>No</v>
      </c>
      <c r="AJ39" s="186"/>
      <c r="AK39" s="154"/>
      <c r="AL39" s="184"/>
      <c r="AM39" s="154"/>
      <c r="AN39" s="184"/>
      <c r="AO39" s="185"/>
      <c r="AP39" s="185"/>
      <c r="AQ39" s="184"/>
      <c r="AR39" s="153"/>
      <c r="AS39" s="91"/>
      <c r="AT39" s="91"/>
      <c r="AU39" s="91"/>
      <c r="AV39" s="91"/>
      <c r="AW39" s="118"/>
      <c r="AX39" s="98"/>
      <c r="BK39" s="193"/>
      <c r="BL39" s="189"/>
      <c r="BM39" s="199"/>
      <c r="BN39" s="189"/>
      <c r="BO39" s="199"/>
      <c r="BP39" s="199"/>
      <c r="BQ39" s="189"/>
      <c r="BS39" s="103"/>
      <c r="BT39" s="154"/>
    </row>
    <row r="40" spans="1:72" s="99" customFormat="1" ht="41.25" customHeight="1" x14ac:dyDescent="0.2">
      <c r="A40" s="175" t="s">
        <v>467</v>
      </c>
      <c r="B40" s="153" t="s">
        <v>468</v>
      </c>
      <c r="C40" s="153" t="s">
        <v>469</v>
      </c>
      <c r="D40" s="153" t="s">
        <v>173</v>
      </c>
      <c r="E40" s="93"/>
      <c r="F40" s="93"/>
      <c r="G40" s="93"/>
      <c r="H40" s="190" t="s">
        <v>470</v>
      </c>
      <c r="I40" s="190" t="s">
        <v>471</v>
      </c>
      <c r="J40" s="153" t="s">
        <v>451</v>
      </c>
      <c r="K40" s="153">
        <f>VLOOKUP($J40,'[13]Listas Nuevas'!$L$2:$N$6,2,0)</f>
        <v>2</v>
      </c>
      <c r="L40" s="153" t="s">
        <v>177</v>
      </c>
      <c r="M40" s="153" t="str">
        <f>INDEX('[13]MATRIZ DE CALIFICACIÓN'!$D$4:$H$8,MID($K40,1,1),MID($L40,1,1))</f>
        <v>(8) ZONA DE RIESGO ALTA
Reducir, Evitar, Compartir o Transferir el Riesgo</v>
      </c>
      <c r="N40" s="93" t="s">
        <v>178</v>
      </c>
      <c r="O40" s="93" t="s">
        <v>179</v>
      </c>
      <c r="P40" s="93" t="s">
        <v>472</v>
      </c>
      <c r="Q40" s="91" t="s">
        <v>473</v>
      </c>
      <c r="R40" s="91" t="s">
        <v>182</v>
      </c>
      <c r="S40" s="91" t="s">
        <v>474</v>
      </c>
      <c r="T40" s="91" t="s">
        <v>475</v>
      </c>
      <c r="U40" s="91" t="s">
        <v>476</v>
      </c>
      <c r="V40" s="91" t="s">
        <v>477</v>
      </c>
      <c r="W40" s="104" t="s">
        <v>187</v>
      </c>
      <c r="X40" s="104" t="s">
        <v>188</v>
      </c>
      <c r="Y40" s="104" t="s">
        <v>189</v>
      </c>
      <c r="Z40" s="104" t="s">
        <v>190</v>
      </c>
      <c r="AA40" s="104" t="s">
        <v>218</v>
      </c>
      <c r="AB40" s="104" t="s">
        <v>192</v>
      </c>
      <c r="AC40" s="104" t="s">
        <v>193</v>
      </c>
      <c r="AD40" s="94">
        <f>SUM(IF($W40='[13]Evaluación Diseño Control'!$C$2,15)+IF($X40='[13]Evaluación Diseño Control'!$C$3,15)+IF($Y40='[13]Evaluación Diseño Control'!$C$4,15)+IF($Z40='[13]Evaluación Diseño Control'!$C$5,15,IF($Z40='[13]Evaluación Diseño Control'!$D$5,10))+IF($AA40='[13]Evaluación Diseño Control'!$C$6,15)+IF($AB40='[13]Evaluación Diseño Control'!$C$7,15)+IF($AC40='[13]Evaluación Diseño Control'!$C$8,10,IF($AC40='[13]Evaluación Diseño Control'!$D$8,5)))</f>
        <v>100</v>
      </c>
      <c r="AE40" s="94" t="str">
        <f t="shared" si="2"/>
        <v>FUERTE</v>
      </c>
      <c r="AF40" s="104" t="s">
        <v>219</v>
      </c>
      <c r="AG40" s="94" t="str">
        <f>VLOOKUP(CONCATENATE($AE40,$AF40),'[13]Listas Nuevas'!$X$3:$Z$11,2,0)</f>
        <v>FUERTE</v>
      </c>
      <c r="AH40" s="94">
        <f t="shared" si="3"/>
        <v>100</v>
      </c>
      <c r="AI40" s="105" t="str">
        <f>VLOOKUP(CONCATENATE($AE40,$AF40),'[13]Listas Nuevas'!$X$3:$Z$11,3,0)</f>
        <v>No</v>
      </c>
      <c r="AJ40" s="106" t="s">
        <v>219</v>
      </c>
      <c r="AK40" s="91" t="s">
        <v>196</v>
      </c>
      <c r="AL40" s="94">
        <f>IFERROR(VLOOKUP(CONCATENATE(AJ40,AK40),'[13]Listas Nuevas'!$AC$6:$AD$7,2,0),0)</f>
        <v>2</v>
      </c>
      <c r="AM40" s="91" t="s">
        <v>360</v>
      </c>
      <c r="AN40" s="94">
        <f>IFERROR(VLOOKUP(CONCATENATE(AJ40,AM40),'[13]Listas Nuevas'!$AE$6:AI198,2,0),0)</f>
        <v>1</v>
      </c>
      <c r="AO40" s="185" t="s">
        <v>220</v>
      </c>
      <c r="AP40" s="185" t="s">
        <v>177</v>
      </c>
      <c r="AQ40" s="184" t="str">
        <f>INDEX('[13]MATRIZ DE CALIFICACIÓN'!$D$4:$H$8,MID($AO40,1,1),MID($AP40,1,1))</f>
        <v>(4) ZONA DE RIESGO ALTA
Reducir, Evitar, Compartir o Transferir el Riesgo</v>
      </c>
      <c r="AR40" s="153" t="s">
        <v>199</v>
      </c>
      <c r="AS40" s="91"/>
      <c r="AT40" s="91"/>
      <c r="AU40" s="91"/>
      <c r="AV40" s="91"/>
      <c r="AW40" s="91"/>
      <c r="AX40" s="98"/>
      <c r="BK40" s="191" t="s">
        <v>467</v>
      </c>
      <c r="BL40" s="187">
        <v>2</v>
      </c>
      <c r="BM40" s="197">
        <v>4</v>
      </c>
      <c r="BN40" s="187" t="str">
        <f>INDEX('[13]MATRIZ DE CALIFICACIÓN'!$D$4:$H$8,MID($K40,1,1),MID($L40,1,1))</f>
        <v>(8) ZONA DE RIESGO ALTA
Reducir, Evitar, Compartir o Transferir el Riesgo</v>
      </c>
      <c r="BO40" s="197">
        <v>1</v>
      </c>
      <c r="BP40" s="197">
        <v>4</v>
      </c>
      <c r="BQ40" s="187" t="str">
        <f>INDEX('[13]MATRIZ DE CALIFICACIÓN'!$D$4:$H$8,MID($AO40,1,1),MID($AP40,1,1))</f>
        <v>(4) ZONA DE RIESGO ALTA
Reducir, Evitar, Compartir o Transferir el Riesgo</v>
      </c>
      <c r="BS40" s="103"/>
      <c r="BT40" s="154" t="s">
        <v>576</v>
      </c>
    </row>
    <row r="41" spans="1:72" s="99" customFormat="1" ht="41.25" customHeight="1" x14ac:dyDescent="0.2">
      <c r="A41" s="175"/>
      <c r="B41" s="153"/>
      <c r="C41" s="153"/>
      <c r="D41" s="153"/>
      <c r="E41" s="93"/>
      <c r="F41" s="93"/>
      <c r="G41" s="93"/>
      <c r="H41" s="190"/>
      <c r="I41" s="190"/>
      <c r="J41" s="153"/>
      <c r="K41" s="153"/>
      <c r="L41" s="153"/>
      <c r="M41" s="153"/>
      <c r="N41" s="93" t="s">
        <v>178</v>
      </c>
      <c r="O41" s="93" t="s">
        <v>179</v>
      </c>
      <c r="P41" s="93" t="s">
        <v>478</v>
      </c>
      <c r="Q41" s="91" t="s">
        <v>479</v>
      </c>
      <c r="R41" s="91" t="s">
        <v>182</v>
      </c>
      <c r="S41" s="91" t="s">
        <v>480</v>
      </c>
      <c r="T41" s="91" t="s">
        <v>481</v>
      </c>
      <c r="U41" s="91" t="s">
        <v>482</v>
      </c>
      <c r="V41" s="91" t="s">
        <v>483</v>
      </c>
      <c r="W41" s="104" t="s">
        <v>187</v>
      </c>
      <c r="X41" s="104" t="s">
        <v>188</v>
      </c>
      <c r="Y41" s="104" t="s">
        <v>189</v>
      </c>
      <c r="Z41" s="104" t="s">
        <v>190</v>
      </c>
      <c r="AA41" s="104" t="s">
        <v>218</v>
      </c>
      <c r="AB41" s="104" t="s">
        <v>192</v>
      </c>
      <c r="AC41" s="104" t="s">
        <v>193</v>
      </c>
      <c r="AD41" s="94">
        <f>SUM(IF($W41='[13]Evaluación Diseño Control'!$C$2,15)+IF($X41='[13]Evaluación Diseño Control'!$C$3,15)+IF($Y41='[13]Evaluación Diseño Control'!$C$4,15)+IF($Z41='[13]Evaluación Diseño Control'!$C$5,15,IF($Z41='[13]Evaluación Diseño Control'!$D$5,10))+IF($AA41='[13]Evaluación Diseño Control'!$C$6,15)+IF($AB41='[13]Evaluación Diseño Control'!$C$7,15)+IF($AC41='[13]Evaluación Diseño Control'!$C$8,10,IF($AC41='[13]Evaluación Diseño Control'!$D$8,5)))</f>
        <v>100</v>
      </c>
      <c r="AE41" s="94" t="str">
        <f t="shared" si="2"/>
        <v>FUERTE</v>
      </c>
      <c r="AF41" s="104" t="s">
        <v>219</v>
      </c>
      <c r="AG41" s="94" t="str">
        <f>VLOOKUP(CONCATENATE($AE41,$AF41),'[13]Listas Nuevas'!$X$3:$Z$11,2,0)</f>
        <v>FUERTE</v>
      </c>
      <c r="AH41" s="94">
        <f t="shared" si="3"/>
        <v>100</v>
      </c>
      <c r="AI41" s="105" t="str">
        <f>VLOOKUP(CONCATENATE($AE41,$AF41),'[13]Listas Nuevas'!$X$3:$Z$11,3,0)</f>
        <v>No</v>
      </c>
      <c r="AJ41" s="106" t="s">
        <v>219</v>
      </c>
      <c r="AK41" s="91" t="s">
        <v>196</v>
      </c>
      <c r="AL41" s="94">
        <f>IFERROR(VLOOKUP(CONCATENATE(AJ41,AK41),'[13]Listas Nuevas'!$AC$6:$AD$7,2,0),0)</f>
        <v>2</v>
      </c>
      <c r="AM41" s="91" t="s">
        <v>360</v>
      </c>
      <c r="AN41" s="94">
        <f>IFERROR(VLOOKUP(CONCATENATE(AJ41,AM41),'[13]Listas Nuevas'!$AE$6:AI199,2,0),0)</f>
        <v>1</v>
      </c>
      <c r="AO41" s="185"/>
      <c r="AP41" s="185"/>
      <c r="AQ41" s="184"/>
      <c r="AR41" s="153"/>
      <c r="AS41" s="91"/>
      <c r="AT41" s="91"/>
      <c r="AU41" s="91"/>
      <c r="AV41" s="91"/>
      <c r="AW41" s="91"/>
      <c r="AX41" s="98"/>
      <c r="BK41" s="192"/>
      <c r="BL41" s="188"/>
      <c r="BM41" s="198"/>
      <c r="BN41" s="188"/>
      <c r="BO41" s="198"/>
      <c r="BP41" s="198"/>
      <c r="BQ41" s="188"/>
      <c r="BS41" s="103"/>
      <c r="BT41" s="154"/>
    </row>
    <row r="42" spans="1:72" s="99" customFormat="1" ht="55.5" customHeight="1" x14ac:dyDescent="0.2">
      <c r="A42" s="175"/>
      <c r="B42" s="153"/>
      <c r="C42" s="153"/>
      <c r="D42" s="153"/>
      <c r="E42" s="93"/>
      <c r="F42" s="93"/>
      <c r="G42" s="93"/>
      <c r="H42" s="190"/>
      <c r="I42" s="190"/>
      <c r="J42" s="153"/>
      <c r="K42" s="153"/>
      <c r="L42" s="153"/>
      <c r="M42" s="153"/>
      <c r="N42" s="93" t="s">
        <v>178</v>
      </c>
      <c r="O42" s="93" t="s">
        <v>179</v>
      </c>
      <c r="P42" s="93" t="s">
        <v>303</v>
      </c>
      <c r="Q42" s="91" t="s">
        <v>484</v>
      </c>
      <c r="R42" s="91" t="s">
        <v>485</v>
      </c>
      <c r="S42" s="91" t="s">
        <v>486</v>
      </c>
      <c r="T42" s="91" t="s">
        <v>487</v>
      </c>
      <c r="U42" s="91" t="s">
        <v>488</v>
      </c>
      <c r="V42" s="91" t="s">
        <v>489</v>
      </c>
      <c r="W42" s="104" t="s">
        <v>187</v>
      </c>
      <c r="X42" s="104" t="s">
        <v>188</v>
      </c>
      <c r="Y42" s="104" t="s">
        <v>189</v>
      </c>
      <c r="Z42" s="104" t="s">
        <v>190</v>
      </c>
      <c r="AA42" s="104" t="s">
        <v>218</v>
      </c>
      <c r="AB42" s="104" t="s">
        <v>192</v>
      </c>
      <c r="AC42" s="104" t="s">
        <v>193</v>
      </c>
      <c r="AD42" s="94">
        <f>SUM(IF($W42='[13]Evaluación Diseño Control'!$C$2,15)+IF($X42='[13]Evaluación Diseño Control'!$C$3,15)+IF($Y42='[13]Evaluación Diseño Control'!$C$4,15)+IF($Z42='[13]Evaluación Diseño Control'!$C$5,15,IF($Z42='[13]Evaluación Diseño Control'!$D$5,10))+IF($AA42='[13]Evaluación Diseño Control'!$C$6,15)+IF($AB42='[13]Evaluación Diseño Control'!$C$7,15)+IF($AC42='[13]Evaluación Diseño Control'!$C$8,10,IF($AC42='[13]Evaluación Diseño Control'!$D$8,5)))</f>
        <v>100</v>
      </c>
      <c r="AE42" s="94" t="str">
        <f t="shared" si="2"/>
        <v>FUERTE</v>
      </c>
      <c r="AF42" s="104" t="s">
        <v>219</v>
      </c>
      <c r="AG42" s="94" t="str">
        <f>VLOOKUP(CONCATENATE($AE42,$AF42),'[13]Listas Nuevas'!$X$3:$Z$11,2,0)</f>
        <v>FUERTE</v>
      </c>
      <c r="AH42" s="94">
        <f t="shared" si="3"/>
        <v>100</v>
      </c>
      <c r="AI42" s="105" t="str">
        <f>VLOOKUP(CONCATENATE($AE42,$AF42),'[13]Listas Nuevas'!$X$3:$Z$11,3,0)</f>
        <v>No</v>
      </c>
      <c r="AJ42" s="106" t="s">
        <v>219</v>
      </c>
      <c r="AK42" s="91" t="s">
        <v>196</v>
      </c>
      <c r="AL42" s="94">
        <f>IFERROR(VLOOKUP(CONCATENATE(AJ42,AK42),'[13]Listas Nuevas'!$AC$6:$AD$7,2,0),0)</f>
        <v>2</v>
      </c>
      <c r="AM42" s="91" t="s">
        <v>360</v>
      </c>
      <c r="AN42" s="94">
        <f>IFERROR(VLOOKUP(CONCATENATE(AJ42,AM42),'[13]Listas Nuevas'!$AE$6:AI200,2,0),0)</f>
        <v>1</v>
      </c>
      <c r="AO42" s="185"/>
      <c r="AP42" s="185"/>
      <c r="AQ42" s="184"/>
      <c r="AR42" s="153"/>
      <c r="AS42" s="91"/>
      <c r="AT42" s="91"/>
      <c r="AU42" s="91"/>
      <c r="AV42" s="91"/>
      <c r="AW42" s="91"/>
      <c r="AX42" s="98"/>
      <c r="BK42" s="193"/>
      <c r="BL42" s="189"/>
      <c r="BM42" s="199"/>
      <c r="BN42" s="189"/>
      <c r="BO42" s="199"/>
      <c r="BP42" s="199"/>
      <c r="BQ42" s="189"/>
      <c r="BS42" s="103"/>
      <c r="BT42" s="154"/>
    </row>
    <row r="43" spans="1:72" s="99" customFormat="1" ht="45" customHeight="1" x14ac:dyDescent="0.2">
      <c r="A43" s="175" t="s">
        <v>490</v>
      </c>
      <c r="B43" s="153" t="s">
        <v>491</v>
      </c>
      <c r="C43" s="153" t="s">
        <v>492</v>
      </c>
      <c r="D43" s="153" t="s">
        <v>173</v>
      </c>
      <c r="E43" s="93"/>
      <c r="F43" s="93"/>
      <c r="G43" s="93"/>
      <c r="H43" s="190" t="s">
        <v>493</v>
      </c>
      <c r="I43" s="190" t="s">
        <v>494</v>
      </c>
      <c r="J43" s="153" t="s">
        <v>268</v>
      </c>
      <c r="K43" s="153">
        <v>1</v>
      </c>
      <c r="L43" s="153" t="s">
        <v>177</v>
      </c>
      <c r="M43" s="153" t="s">
        <v>495</v>
      </c>
      <c r="N43" s="153" t="s">
        <v>178</v>
      </c>
      <c r="O43" s="153" t="s">
        <v>179</v>
      </c>
      <c r="P43" s="93" t="s">
        <v>496</v>
      </c>
      <c r="Q43" s="91" t="s">
        <v>497</v>
      </c>
      <c r="R43" s="91" t="s">
        <v>498</v>
      </c>
      <c r="S43" s="91" t="s">
        <v>499</v>
      </c>
      <c r="T43" s="91" t="s">
        <v>500</v>
      </c>
      <c r="U43" s="91" t="s">
        <v>501</v>
      </c>
      <c r="V43" s="91" t="s">
        <v>502</v>
      </c>
      <c r="W43" s="91" t="s">
        <v>187</v>
      </c>
      <c r="X43" s="91" t="s">
        <v>188</v>
      </c>
      <c r="Y43" s="91" t="s">
        <v>189</v>
      </c>
      <c r="Z43" s="91" t="s">
        <v>190</v>
      </c>
      <c r="AA43" s="91" t="s">
        <v>218</v>
      </c>
      <c r="AB43" s="91" t="s">
        <v>192</v>
      </c>
      <c r="AC43" s="91" t="s">
        <v>193</v>
      </c>
      <c r="AD43" s="91">
        <v>100</v>
      </c>
      <c r="AE43" s="91" t="str">
        <f t="shared" si="2"/>
        <v>FUERTE</v>
      </c>
      <c r="AF43" s="91" t="s">
        <v>219</v>
      </c>
      <c r="AG43" s="91" t="s">
        <v>219</v>
      </c>
      <c r="AH43" s="91">
        <f t="shared" si="3"/>
        <v>100</v>
      </c>
      <c r="AI43" s="119" t="s">
        <v>503</v>
      </c>
      <c r="AJ43" s="216" t="s">
        <v>219</v>
      </c>
      <c r="AK43" s="154" t="s">
        <v>196</v>
      </c>
      <c r="AL43" s="154">
        <v>2</v>
      </c>
      <c r="AM43" s="154" t="s">
        <v>360</v>
      </c>
      <c r="AN43" s="154">
        <v>1</v>
      </c>
      <c r="AO43" s="154" t="s">
        <v>220</v>
      </c>
      <c r="AP43" s="154" t="s">
        <v>177</v>
      </c>
      <c r="AQ43" s="184" t="s">
        <v>495</v>
      </c>
      <c r="AR43" s="153" t="s">
        <v>199</v>
      </c>
      <c r="AS43" s="91"/>
      <c r="AT43" s="91"/>
      <c r="AU43" s="91"/>
      <c r="AV43" s="91"/>
      <c r="AW43" s="91"/>
      <c r="AX43" s="98"/>
      <c r="BS43" s="103"/>
      <c r="BT43" s="154" t="s">
        <v>575</v>
      </c>
    </row>
    <row r="44" spans="1:72" s="99" customFormat="1" ht="36" x14ac:dyDescent="0.2">
      <c r="A44" s="175"/>
      <c r="B44" s="153"/>
      <c r="C44" s="153"/>
      <c r="D44" s="153"/>
      <c r="E44" s="93"/>
      <c r="F44" s="93"/>
      <c r="G44" s="93"/>
      <c r="H44" s="190"/>
      <c r="I44" s="190"/>
      <c r="J44" s="153"/>
      <c r="K44" s="153"/>
      <c r="L44" s="153"/>
      <c r="M44" s="153"/>
      <c r="N44" s="153"/>
      <c r="O44" s="153"/>
      <c r="P44" s="93" t="s">
        <v>504</v>
      </c>
      <c r="Q44" s="91" t="s">
        <v>505</v>
      </c>
      <c r="R44" s="91" t="s">
        <v>485</v>
      </c>
      <c r="S44" s="91" t="s">
        <v>506</v>
      </c>
      <c r="T44" s="92" t="s">
        <v>507</v>
      </c>
      <c r="U44" s="92" t="s">
        <v>508</v>
      </c>
      <c r="V44" s="91" t="s">
        <v>509</v>
      </c>
      <c r="W44" s="91" t="s">
        <v>187</v>
      </c>
      <c r="X44" s="91" t="s">
        <v>188</v>
      </c>
      <c r="Y44" s="91" t="s">
        <v>189</v>
      </c>
      <c r="Z44" s="91" t="s">
        <v>190</v>
      </c>
      <c r="AA44" s="91" t="s">
        <v>218</v>
      </c>
      <c r="AB44" s="91" t="s">
        <v>192</v>
      </c>
      <c r="AC44" s="91" t="s">
        <v>193</v>
      </c>
      <c r="AD44" s="91">
        <v>100</v>
      </c>
      <c r="AE44" s="91" t="str">
        <f t="shared" si="2"/>
        <v>FUERTE</v>
      </c>
      <c r="AF44" s="91" t="s">
        <v>219</v>
      </c>
      <c r="AG44" s="91" t="s">
        <v>219</v>
      </c>
      <c r="AH44" s="91">
        <f t="shared" si="3"/>
        <v>100</v>
      </c>
      <c r="AI44" s="119" t="s">
        <v>503</v>
      </c>
      <c r="AJ44" s="216"/>
      <c r="AK44" s="154"/>
      <c r="AL44" s="154"/>
      <c r="AM44" s="154"/>
      <c r="AN44" s="154"/>
      <c r="AO44" s="154"/>
      <c r="AP44" s="154"/>
      <c r="AQ44" s="184"/>
      <c r="AR44" s="153"/>
      <c r="AS44" s="91"/>
      <c r="AT44" s="91"/>
      <c r="AU44" s="91"/>
      <c r="AV44" s="91"/>
      <c r="AW44" s="91"/>
      <c r="AX44" s="98"/>
      <c r="BS44" s="103"/>
      <c r="BT44" s="154"/>
    </row>
    <row r="45" spans="1:72" s="99" customFormat="1" ht="36" x14ac:dyDescent="0.2">
      <c r="A45" s="175"/>
      <c r="B45" s="153"/>
      <c r="C45" s="153"/>
      <c r="D45" s="153"/>
      <c r="E45" s="93"/>
      <c r="F45" s="93"/>
      <c r="G45" s="93"/>
      <c r="H45" s="190"/>
      <c r="I45" s="190"/>
      <c r="J45" s="153"/>
      <c r="K45" s="153"/>
      <c r="L45" s="153"/>
      <c r="M45" s="153"/>
      <c r="N45" s="153"/>
      <c r="O45" s="153"/>
      <c r="P45" s="93" t="s">
        <v>510</v>
      </c>
      <c r="Q45" s="91" t="s">
        <v>505</v>
      </c>
      <c r="R45" s="91" t="s">
        <v>485</v>
      </c>
      <c r="S45" s="91" t="s">
        <v>511</v>
      </c>
      <c r="T45" s="92" t="s">
        <v>512</v>
      </c>
      <c r="U45" s="92" t="s">
        <v>508</v>
      </c>
      <c r="V45" s="91" t="s">
        <v>509</v>
      </c>
      <c r="W45" s="91" t="s">
        <v>187</v>
      </c>
      <c r="X45" s="91" t="s">
        <v>188</v>
      </c>
      <c r="Y45" s="91" t="s">
        <v>189</v>
      </c>
      <c r="Z45" s="91" t="s">
        <v>190</v>
      </c>
      <c r="AA45" s="91" t="s">
        <v>218</v>
      </c>
      <c r="AB45" s="91" t="s">
        <v>192</v>
      </c>
      <c r="AC45" s="91" t="s">
        <v>193</v>
      </c>
      <c r="AD45" s="91">
        <v>100</v>
      </c>
      <c r="AE45" s="91" t="str">
        <f t="shared" si="2"/>
        <v>FUERTE</v>
      </c>
      <c r="AF45" s="91" t="s">
        <v>219</v>
      </c>
      <c r="AG45" s="91" t="s">
        <v>219</v>
      </c>
      <c r="AH45" s="91">
        <f t="shared" si="3"/>
        <v>100</v>
      </c>
      <c r="AI45" s="119" t="s">
        <v>503</v>
      </c>
      <c r="AJ45" s="216"/>
      <c r="AK45" s="154"/>
      <c r="AL45" s="154"/>
      <c r="AM45" s="154"/>
      <c r="AN45" s="154"/>
      <c r="AO45" s="154"/>
      <c r="AP45" s="154"/>
      <c r="AQ45" s="184"/>
      <c r="AR45" s="153"/>
      <c r="AS45" s="91"/>
      <c r="AT45" s="91"/>
      <c r="AU45" s="91"/>
      <c r="AV45" s="91"/>
      <c r="AW45" s="91"/>
      <c r="AX45" s="98"/>
      <c r="BS45" s="103"/>
      <c r="BT45" s="154"/>
    </row>
    <row r="46" spans="1:72" s="99" customFormat="1" ht="45" customHeight="1" x14ac:dyDescent="0.2">
      <c r="A46" s="175" t="s">
        <v>490</v>
      </c>
      <c r="B46" s="153" t="s">
        <v>513</v>
      </c>
      <c r="C46" s="153" t="s">
        <v>514</v>
      </c>
      <c r="D46" s="153" t="s">
        <v>173</v>
      </c>
      <c r="E46" s="93"/>
      <c r="F46" s="93"/>
      <c r="G46" s="93"/>
      <c r="H46" s="190" t="s">
        <v>515</v>
      </c>
      <c r="I46" s="190" t="s">
        <v>516</v>
      </c>
      <c r="J46" s="153" t="s">
        <v>268</v>
      </c>
      <c r="K46" s="153">
        <v>1</v>
      </c>
      <c r="L46" s="153" t="s">
        <v>177</v>
      </c>
      <c r="M46" s="153" t="s">
        <v>495</v>
      </c>
      <c r="N46" s="93" t="s">
        <v>178</v>
      </c>
      <c r="O46" s="93" t="s">
        <v>179</v>
      </c>
      <c r="P46" s="93" t="s">
        <v>303</v>
      </c>
      <c r="Q46" s="91" t="s">
        <v>484</v>
      </c>
      <c r="R46" s="91" t="s">
        <v>485</v>
      </c>
      <c r="S46" s="91" t="s">
        <v>486</v>
      </c>
      <c r="T46" s="91" t="s">
        <v>487</v>
      </c>
      <c r="U46" s="91" t="s">
        <v>488</v>
      </c>
      <c r="V46" s="91" t="s">
        <v>489</v>
      </c>
      <c r="W46" s="91" t="s">
        <v>187</v>
      </c>
      <c r="X46" s="91" t="s">
        <v>188</v>
      </c>
      <c r="Y46" s="91" t="s">
        <v>189</v>
      </c>
      <c r="Z46" s="91" t="s">
        <v>190</v>
      </c>
      <c r="AA46" s="91" t="s">
        <v>218</v>
      </c>
      <c r="AB46" s="91" t="s">
        <v>192</v>
      </c>
      <c r="AC46" s="91" t="s">
        <v>193</v>
      </c>
      <c r="AD46" s="91">
        <v>100</v>
      </c>
      <c r="AE46" s="91" t="str">
        <f t="shared" si="2"/>
        <v>FUERTE</v>
      </c>
      <c r="AF46" s="91" t="s">
        <v>219</v>
      </c>
      <c r="AG46" s="91" t="s">
        <v>219</v>
      </c>
      <c r="AH46" s="91">
        <f t="shared" si="3"/>
        <v>100</v>
      </c>
      <c r="AI46" s="119" t="s">
        <v>503</v>
      </c>
      <c r="AJ46" s="216" t="s">
        <v>219</v>
      </c>
      <c r="AK46" s="154" t="s">
        <v>196</v>
      </c>
      <c r="AL46" s="154">
        <v>2</v>
      </c>
      <c r="AM46" s="154" t="s">
        <v>360</v>
      </c>
      <c r="AN46" s="154">
        <v>1</v>
      </c>
      <c r="AO46" s="154" t="s">
        <v>220</v>
      </c>
      <c r="AP46" s="154" t="s">
        <v>177</v>
      </c>
      <c r="AQ46" s="184" t="s">
        <v>495</v>
      </c>
      <c r="AR46" s="153" t="s">
        <v>199</v>
      </c>
      <c r="AS46" s="91"/>
      <c r="AT46" s="91"/>
      <c r="AU46" s="91"/>
      <c r="AV46" s="91"/>
      <c r="AW46" s="91"/>
      <c r="AX46" s="98"/>
      <c r="BS46" s="103"/>
      <c r="BT46" s="154" t="s">
        <v>575</v>
      </c>
    </row>
    <row r="47" spans="1:72" s="99" customFormat="1" ht="36" x14ac:dyDescent="0.2">
      <c r="A47" s="175"/>
      <c r="B47" s="153"/>
      <c r="C47" s="153"/>
      <c r="D47" s="153"/>
      <c r="E47" s="93"/>
      <c r="F47" s="93"/>
      <c r="G47" s="93"/>
      <c r="H47" s="190"/>
      <c r="I47" s="190"/>
      <c r="J47" s="153"/>
      <c r="K47" s="153"/>
      <c r="L47" s="153"/>
      <c r="M47" s="153"/>
      <c r="N47" s="93" t="s">
        <v>178</v>
      </c>
      <c r="O47" s="93" t="s">
        <v>179</v>
      </c>
      <c r="P47" s="93" t="s">
        <v>517</v>
      </c>
      <c r="Q47" s="91" t="s">
        <v>518</v>
      </c>
      <c r="R47" s="91" t="s">
        <v>182</v>
      </c>
      <c r="S47" s="91" t="s">
        <v>519</v>
      </c>
      <c r="T47" s="91" t="s">
        <v>520</v>
      </c>
      <c r="U47" s="91" t="s">
        <v>521</v>
      </c>
      <c r="V47" s="91" t="s">
        <v>522</v>
      </c>
      <c r="W47" s="91" t="s">
        <v>187</v>
      </c>
      <c r="X47" s="91" t="s">
        <v>188</v>
      </c>
      <c r="Y47" s="91" t="s">
        <v>189</v>
      </c>
      <c r="Z47" s="91" t="s">
        <v>190</v>
      </c>
      <c r="AA47" s="91" t="s">
        <v>218</v>
      </c>
      <c r="AB47" s="91" t="s">
        <v>192</v>
      </c>
      <c r="AC47" s="91" t="s">
        <v>193</v>
      </c>
      <c r="AD47" s="91">
        <v>100</v>
      </c>
      <c r="AE47" s="91" t="str">
        <f t="shared" si="2"/>
        <v>FUERTE</v>
      </c>
      <c r="AF47" s="91" t="s">
        <v>219</v>
      </c>
      <c r="AG47" s="91" t="s">
        <v>219</v>
      </c>
      <c r="AH47" s="91">
        <f t="shared" si="3"/>
        <v>100</v>
      </c>
      <c r="AI47" s="119" t="s">
        <v>503</v>
      </c>
      <c r="AJ47" s="216"/>
      <c r="AK47" s="154"/>
      <c r="AL47" s="154"/>
      <c r="AM47" s="154"/>
      <c r="AN47" s="154"/>
      <c r="AO47" s="154"/>
      <c r="AP47" s="154"/>
      <c r="AQ47" s="184"/>
      <c r="AR47" s="153"/>
      <c r="AS47" s="91"/>
      <c r="AT47" s="91"/>
      <c r="AU47" s="91"/>
      <c r="AV47" s="91"/>
      <c r="AW47" s="91"/>
      <c r="AX47" s="98"/>
      <c r="BS47" s="103"/>
      <c r="BT47" s="154"/>
    </row>
    <row r="48" spans="1:72" s="99" customFormat="1" ht="48" x14ac:dyDescent="0.2">
      <c r="A48" s="175"/>
      <c r="B48" s="153"/>
      <c r="C48" s="153"/>
      <c r="D48" s="153"/>
      <c r="E48" s="93"/>
      <c r="F48" s="93"/>
      <c r="G48" s="93"/>
      <c r="H48" s="190"/>
      <c r="I48" s="190"/>
      <c r="J48" s="153"/>
      <c r="K48" s="153"/>
      <c r="L48" s="153"/>
      <c r="M48" s="153"/>
      <c r="N48" s="93" t="s">
        <v>178</v>
      </c>
      <c r="O48" s="93" t="s">
        <v>179</v>
      </c>
      <c r="P48" s="93" t="s">
        <v>523</v>
      </c>
      <c r="Q48" s="91" t="s">
        <v>524</v>
      </c>
      <c r="R48" s="91" t="s">
        <v>498</v>
      </c>
      <c r="S48" s="91" t="s">
        <v>525</v>
      </c>
      <c r="T48" s="91" t="s">
        <v>526</v>
      </c>
      <c r="U48" s="91" t="s">
        <v>527</v>
      </c>
      <c r="V48" s="91" t="s">
        <v>528</v>
      </c>
      <c r="W48" s="91" t="s">
        <v>187</v>
      </c>
      <c r="X48" s="91" t="s">
        <v>188</v>
      </c>
      <c r="Y48" s="91" t="s">
        <v>189</v>
      </c>
      <c r="Z48" s="91" t="s">
        <v>190</v>
      </c>
      <c r="AA48" s="91" t="s">
        <v>218</v>
      </c>
      <c r="AB48" s="91" t="s">
        <v>192</v>
      </c>
      <c r="AC48" s="91" t="s">
        <v>193</v>
      </c>
      <c r="AD48" s="91">
        <v>100</v>
      </c>
      <c r="AE48" s="91" t="str">
        <f t="shared" si="2"/>
        <v>FUERTE</v>
      </c>
      <c r="AF48" s="91" t="s">
        <v>219</v>
      </c>
      <c r="AG48" s="91" t="s">
        <v>219</v>
      </c>
      <c r="AH48" s="91">
        <f t="shared" si="3"/>
        <v>100</v>
      </c>
      <c r="AI48" s="119" t="s">
        <v>503</v>
      </c>
      <c r="AJ48" s="216"/>
      <c r="AK48" s="154"/>
      <c r="AL48" s="154"/>
      <c r="AM48" s="154"/>
      <c r="AN48" s="154"/>
      <c r="AO48" s="154"/>
      <c r="AP48" s="154"/>
      <c r="AQ48" s="184"/>
      <c r="AR48" s="153"/>
      <c r="AS48" s="91"/>
      <c r="AT48" s="91"/>
      <c r="AU48" s="91"/>
      <c r="AV48" s="91"/>
      <c r="AW48" s="91"/>
      <c r="AX48" s="98"/>
      <c r="BS48" s="103"/>
      <c r="BT48" s="154"/>
    </row>
    <row r="49" spans="1:72" s="120" customFormat="1" ht="79.5" customHeight="1" x14ac:dyDescent="0.2">
      <c r="A49" s="153" t="s">
        <v>529</v>
      </c>
      <c r="B49" s="153" t="s">
        <v>530</v>
      </c>
      <c r="C49" s="153" t="s">
        <v>531</v>
      </c>
      <c r="D49" s="153" t="s">
        <v>173</v>
      </c>
      <c r="E49" s="93"/>
      <c r="F49" s="93"/>
      <c r="G49" s="93"/>
      <c r="H49" s="190" t="s">
        <v>532</v>
      </c>
      <c r="I49" s="190" t="s">
        <v>533</v>
      </c>
      <c r="J49" s="153" t="s">
        <v>451</v>
      </c>
      <c r="K49" s="153">
        <v>2</v>
      </c>
      <c r="L49" s="153" t="s">
        <v>227</v>
      </c>
      <c r="M49" s="153" t="s">
        <v>534</v>
      </c>
      <c r="N49" s="93" t="s">
        <v>178</v>
      </c>
      <c r="O49" s="93" t="s">
        <v>179</v>
      </c>
      <c r="P49" s="93" t="s">
        <v>535</v>
      </c>
      <c r="Q49" s="93" t="s">
        <v>536</v>
      </c>
      <c r="R49" s="93" t="s">
        <v>537</v>
      </c>
      <c r="S49" s="93" t="s">
        <v>538</v>
      </c>
      <c r="T49" s="93" t="s">
        <v>539</v>
      </c>
      <c r="U49" s="93" t="s">
        <v>540</v>
      </c>
      <c r="V49" s="93" t="s">
        <v>541</v>
      </c>
      <c r="W49" s="93" t="s">
        <v>187</v>
      </c>
      <c r="X49" s="93" t="s">
        <v>188</v>
      </c>
      <c r="Y49" s="93" t="s">
        <v>189</v>
      </c>
      <c r="Z49" s="93" t="s">
        <v>190</v>
      </c>
      <c r="AA49" s="93" t="s">
        <v>218</v>
      </c>
      <c r="AB49" s="93" t="s">
        <v>192</v>
      </c>
      <c r="AC49" s="93" t="s">
        <v>193</v>
      </c>
      <c r="AD49" s="93">
        <v>100</v>
      </c>
      <c r="AE49" s="93" t="str">
        <f t="shared" si="2"/>
        <v>FUERTE</v>
      </c>
      <c r="AF49" s="93" t="s">
        <v>219</v>
      </c>
      <c r="AG49" s="93" t="s">
        <v>219</v>
      </c>
      <c r="AH49" s="93">
        <f t="shared" si="3"/>
        <v>100</v>
      </c>
      <c r="AI49" s="96" t="s">
        <v>503</v>
      </c>
      <c r="AJ49" s="219" t="s">
        <v>219</v>
      </c>
      <c r="AK49" s="153" t="s">
        <v>196</v>
      </c>
      <c r="AL49" s="153">
        <v>2</v>
      </c>
      <c r="AM49" s="153" t="s">
        <v>197</v>
      </c>
      <c r="AN49" s="153">
        <v>0</v>
      </c>
      <c r="AO49" s="153" t="s">
        <v>220</v>
      </c>
      <c r="AP49" s="153" t="s">
        <v>227</v>
      </c>
      <c r="AQ49" s="153" t="s">
        <v>542</v>
      </c>
      <c r="AR49" s="153" t="s">
        <v>199</v>
      </c>
      <c r="AS49" s="153" t="s">
        <v>543</v>
      </c>
      <c r="AT49" s="153" t="s">
        <v>544</v>
      </c>
      <c r="AU49" s="153" t="s">
        <v>545</v>
      </c>
      <c r="AV49" s="223">
        <v>44013</v>
      </c>
      <c r="AW49" s="223">
        <v>44196</v>
      </c>
      <c r="AX49" s="221" t="s">
        <v>546</v>
      </c>
      <c r="BS49" s="121"/>
      <c r="BT49" s="153" t="s">
        <v>575</v>
      </c>
    </row>
    <row r="50" spans="1:72" s="120" customFormat="1" ht="53.25" customHeight="1" x14ac:dyDescent="0.2">
      <c r="A50" s="153"/>
      <c r="B50" s="153"/>
      <c r="C50" s="153"/>
      <c r="D50" s="153"/>
      <c r="E50" s="93"/>
      <c r="F50" s="93"/>
      <c r="G50" s="93"/>
      <c r="H50" s="190"/>
      <c r="I50" s="190"/>
      <c r="J50" s="153"/>
      <c r="K50" s="153"/>
      <c r="L50" s="153"/>
      <c r="M50" s="153"/>
      <c r="N50" s="93" t="s">
        <v>178</v>
      </c>
      <c r="O50" s="93" t="s">
        <v>179</v>
      </c>
      <c r="P50" s="93" t="s">
        <v>547</v>
      </c>
      <c r="Q50" s="93" t="s">
        <v>548</v>
      </c>
      <c r="R50" s="93" t="s">
        <v>182</v>
      </c>
      <c r="S50" s="93" t="s">
        <v>549</v>
      </c>
      <c r="T50" s="93" t="s">
        <v>550</v>
      </c>
      <c r="U50" s="93" t="s">
        <v>551</v>
      </c>
      <c r="V50" s="93" t="s">
        <v>552</v>
      </c>
      <c r="W50" s="93" t="s">
        <v>187</v>
      </c>
      <c r="X50" s="93" t="s">
        <v>188</v>
      </c>
      <c r="Y50" s="93" t="s">
        <v>189</v>
      </c>
      <c r="Z50" s="93" t="s">
        <v>190</v>
      </c>
      <c r="AA50" s="93" t="s">
        <v>218</v>
      </c>
      <c r="AB50" s="93" t="s">
        <v>192</v>
      </c>
      <c r="AC50" s="93" t="s">
        <v>193</v>
      </c>
      <c r="AD50" s="93">
        <v>100</v>
      </c>
      <c r="AE50" s="93" t="str">
        <f t="shared" si="2"/>
        <v>FUERTE</v>
      </c>
      <c r="AF50" s="93" t="s">
        <v>219</v>
      </c>
      <c r="AG50" s="93" t="s">
        <v>219</v>
      </c>
      <c r="AH50" s="93">
        <f t="shared" si="3"/>
        <v>100</v>
      </c>
      <c r="AI50" s="96" t="s">
        <v>503</v>
      </c>
      <c r="AJ50" s="219"/>
      <c r="AK50" s="153"/>
      <c r="AL50" s="153"/>
      <c r="AM50" s="153"/>
      <c r="AN50" s="153"/>
      <c r="AO50" s="153"/>
      <c r="AP50" s="153"/>
      <c r="AQ50" s="153"/>
      <c r="AR50" s="153"/>
      <c r="AS50" s="153"/>
      <c r="AT50" s="153"/>
      <c r="AU50" s="153"/>
      <c r="AV50" s="153"/>
      <c r="AW50" s="153"/>
      <c r="AX50" s="221"/>
      <c r="BS50" s="121"/>
      <c r="BT50" s="153"/>
    </row>
    <row r="51" spans="1:72" s="120" customFormat="1" ht="53.25" customHeight="1" x14ac:dyDescent="0.2">
      <c r="A51" s="153"/>
      <c r="B51" s="153"/>
      <c r="C51" s="153"/>
      <c r="D51" s="153"/>
      <c r="E51" s="93"/>
      <c r="F51" s="93"/>
      <c r="G51" s="93"/>
      <c r="H51" s="190"/>
      <c r="I51" s="190"/>
      <c r="J51" s="153"/>
      <c r="K51" s="153"/>
      <c r="L51" s="153"/>
      <c r="M51" s="153"/>
      <c r="N51" s="93" t="s">
        <v>178</v>
      </c>
      <c r="O51" s="93" t="s">
        <v>179</v>
      </c>
      <c r="P51" s="93" t="s">
        <v>553</v>
      </c>
      <c r="Q51" s="93" t="s">
        <v>548</v>
      </c>
      <c r="R51" s="93" t="s">
        <v>182</v>
      </c>
      <c r="S51" s="93" t="s">
        <v>554</v>
      </c>
      <c r="T51" s="93" t="s">
        <v>555</v>
      </c>
      <c r="U51" s="93" t="s">
        <v>556</v>
      </c>
      <c r="V51" s="93" t="s">
        <v>557</v>
      </c>
      <c r="W51" s="93" t="s">
        <v>187</v>
      </c>
      <c r="X51" s="93" t="s">
        <v>188</v>
      </c>
      <c r="Y51" s="93" t="s">
        <v>189</v>
      </c>
      <c r="Z51" s="93" t="s">
        <v>190</v>
      </c>
      <c r="AA51" s="93" t="s">
        <v>218</v>
      </c>
      <c r="AB51" s="93" t="s">
        <v>192</v>
      </c>
      <c r="AC51" s="93" t="s">
        <v>193</v>
      </c>
      <c r="AD51" s="93">
        <v>100</v>
      </c>
      <c r="AE51" s="93" t="str">
        <f t="shared" si="2"/>
        <v>FUERTE</v>
      </c>
      <c r="AF51" s="93" t="s">
        <v>219</v>
      </c>
      <c r="AG51" s="93" t="s">
        <v>219</v>
      </c>
      <c r="AH51" s="93">
        <f t="shared" si="3"/>
        <v>100</v>
      </c>
      <c r="AI51" s="96" t="s">
        <v>503</v>
      </c>
      <c r="AJ51" s="219"/>
      <c r="AK51" s="153"/>
      <c r="AL51" s="153"/>
      <c r="AM51" s="153"/>
      <c r="AN51" s="153"/>
      <c r="AO51" s="153"/>
      <c r="AP51" s="153"/>
      <c r="AQ51" s="153"/>
      <c r="AR51" s="153"/>
      <c r="AS51" s="153"/>
      <c r="AT51" s="153"/>
      <c r="AU51" s="153"/>
      <c r="AV51" s="153"/>
      <c r="AW51" s="153"/>
      <c r="AX51" s="221"/>
      <c r="BS51" s="121"/>
      <c r="BT51" s="153"/>
    </row>
    <row r="52" spans="1:72" s="120" customFormat="1" ht="58.5" customHeight="1" thickBot="1" x14ac:dyDescent="0.25">
      <c r="A52" s="217"/>
      <c r="B52" s="217"/>
      <c r="C52" s="217"/>
      <c r="D52" s="217"/>
      <c r="E52" s="122"/>
      <c r="F52" s="122"/>
      <c r="G52" s="122"/>
      <c r="H52" s="218"/>
      <c r="I52" s="218"/>
      <c r="J52" s="217"/>
      <c r="K52" s="217"/>
      <c r="L52" s="217"/>
      <c r="M52" s="217"/>
      <c r="N52" s="122" t="s">
        <v>558</v>
      </c>
      <c r="O52" s="122" t="s">
        <v>179</v>
      </c>
      <c r="P52" s="122" t="s">
        <v>559</v>
      </c>
      <c r="Q52" s="122" t="s">
        <v>560</v>
      </c>
      <c r="R52" s="122" t="s">
        <v>182</v>
      </c>
      <c r="S52" s="122" t="s">
        <v>561</v>
      </c>
      <c r="T52" s="122" t="s">
        <v>562</v>
      </c>
      <c r="U52" s="122" t="s">
        <v>563</v>
      </c>
      <c r="V52" s="122" t="s">
        <v>564</v>
      </c>
      <c r="W52" s="122" t="s">
        <v>187</v>
      </c>
      <c r="X52" s="122" t="s">
        <v>188</v>
      </c>
      <c r="Y52" s="122" t="s">
        <v>189</v>
      </c>
      <c r="Z52" s="122" t="s">
        <v>190</v>
      </c>
      <c r="AA52" s="122" t="s">
        <v>218</v>
      </c>
      <c r="AB52" s="122" t="s">
        <v>192</v>
      </c>
      <c r="AC52" s="122" t="s">
        <v>193</v>
      </c>
      <c r="AD52" s="122">
        <v>100</v>
      </c>
      <c r="AE52" s="122" t="str">
        <f t="shared" si="2"/>
        <v>FUERTE</v>
      </c>
      <c r="AF52" s="122" t="s">
        <v>219</v>
      </c>
      <c r="AG52" s="122" t="s">
        <v>219</v>
      </c>
      <c r="AH52" s="122">
        <f t="shared" si="3"/>
        <v>100</v>
      </c>
      <c r="AI52" s="123" t="s">
        <v>503</v>
      </c>
      <c r="AJ52" s="220"/>
      <c r="AK52" s="217"/>
      <c r="AL52" s="217"/>
      <c r="AM52" s="217"/>
      <c r="AN52" s="217"/>
      <c r="AO52" s="217"/>
      <c r="AP52" s="217"/>
      <c r="AQ52" s="217"/>
      <c r="AR52" s="217"/>
      <c r="AS52" s="217"/>
      <c r="AT52" s="217"/>
      <c r="AU52" s="217"/>
      <c r="AV52" s="217"/>
      <c r="AW52" s="217"/>
      <c r="AX52" s="222"/>
      <c r="BS52" s="124"/>
      <c r="BT52" s="153"/>
    </row>
  </sheetData>
  <dataConsolidate/>
  <mergeCells count="377">
    <mergeCell ref="AX49:AX52"/>
    <mergeCell ref="AR49:AR52"/>
    <mergeCell ref="AS49:AS52"/>
    <mergeCell ref="AT49:AT52"/>
    <mergeCell ref="AU49:AU52"/>
    <mergeCell ref="AV49:AV52"/>
    <mergeCell ref="AW49:AW52"/>
    <mergeCell ref="AL49:AL52"/>
    <mergeCell ref="AM49:AM52"/>
    <mergeCell ref="AN49:AN52"/>
    <mergeCell ref="AO49:AO52"/>
    <mergeCell ref="AP49:AP52"/>
    <mergeCell ref="AQ49:AQ52"/>
    <mergeCell ref="AR46:AR48"/>
    <mergeCell ref="A49:A52"/>
    <mergeCell ref="B49:B52"/>
    <mergeCell ref="C49:C52"/>
    <mergeCell ref="D49:D52"/>
    <mergeCell ref="H49:H52"/>
    <mergeCell ref="I49:I52"/>
    <mergeCell ref="M46:M48"/>
    <mergeCell ref="AJ46:AJ48"/>
    <mergeCell ref="AK46:AK48"/>
    <mergeCell ref="AL46:AL48"/>
    <mergeCell ref="AM46:AM48"/>
    <mergeCell ref="AN46:AN48"/>
    <mergeCell ref="J49:J52"/>
    <mergeCell ref="K49:K52"/>
    <mergeCell ref="L49:L52"/>
    <mergeCell ref="M49:M52"/>
    <mergeCell ref="AJ49:AJ52"/>
    <mergeCell ref="AK49:AK52"/>
    <mergeCell ref="AO46:AO48"/>
    <mergeCell ref="AP46:AP48"/>
    <mergeCell ref="AQ46:AQ48"/>
    <mergeCell ref="AM43:AM45"/>
    <mergeCell ref="AN43:AN45"/>
    <mergeCell ref="AO43:AO45"/>
    <mergeCell ref="AP43:AP45"/>
    <mergeCell ref="AQ43:AQ45"/>
    <mergeCell ref="L43:L45"/>
    <mergeCell ref="M43:M45"/>
    <mergeCell ref="N43:N45"/>
    <mergeCell ref="O43:O45"/>
    <mergeCell ref="AJ43:AJ45"/>
    <mergeCell ref="AK43:AK45"/>
    <mergeCell ref="A46:A48"/>
    <mergeCell ref="B46:B48"/>
    <mergeCell ref="C46:C48"/>
    <mergeCell ref="D46:D48"/>
    <mergeCell ref="H46:H48"/>
    <mergeCell ref="I46:I48"/>
    <mergeCell ref="J46:J48"/>
    <mergeCell ref="K46:K48"/>
    <mergeCell ref="L46:L48"/>
    <mergeCell ref="BP40:BP42"/>
    <mergeCell ref="BQ40:BQ42"/>
    <mergeCell ref="A43:A45"/>
    <mergeCell ref="B43:B45"/>
    <mergeCell ref="C43:C45"/>
    <mergeCell ref="D43:D45"/>
    <mergeCell ref="H43:H45"/>
    <mergeCell ref="I43:I45"/>
    <mergeCell ref="J43:J45"/>
    <mergeCell ref="K43:K45"/>
    <mergeCell ref="AR40:AR42"/>
    <mergeCell ref="BK40:BK42"/>
    <mergeCell ref="BL40:BL42"/>
    <mergeCell ref="BM40:BM42"/>
    <mergeCell ref="BN40:BN42"/>
    <mergeCell ref="BO40:BO42"/>
    <mergeCell ref="K40:K42"/>
    <mergeCell ref="L40:L42"/>
    <mergeCell ref="M40:M42"/>
    <mergeCell ref="AO40:AO42"/>
    <mergeCell ref="AP40:AP42"/>
    <mergeCell ref="AQ40:AQ42"/>
    <mergeCell ref="AR43:AR45"/>
    <mergeCell ref="AL43:AL45"/>
    <mergeCell ref="A40:A42"/>
    <mergeCell ref="B40:B42"/>
    <mergeCell ref="C40:C42"/>
    <mergeCell ref="D40:D42"/>
    <mergeCell ref="H40:H42"/>
    <mergeCell ref="I40:I42"/>
    <mergeCell ref="J40:J42"/>
    <mergeCell ref="AQ36:AQ39"/>
    <mergeCell ref="AR36:AR39"/>
    <mergeCell ref="AK36:AK39"/>
    <mergeCell ref="AL36:AL39"/>
    <mergeCell ref="AM36:AM39"/>
    <mergeCell ref="AN36:AN39"/>
    <mergeCell ref="AO36:AO39"/>
    <mergeCell ref="AP36:AP39"/>
    <mergeCell ref="I36:I39"/>
    <mergeCell ref="J36:J39"/>
    <mergeCell ref="BM30:BM35"/>
    <mergeCell ref="BN30:BN35"/>
    <mergeCell ref="BO30:BO35"/>
    <mergeCell ref="BP30:BP35"/>
    <mergeCell ref="BQ30:BQ35"/>
    <mergeCell ref="BK30:BK35"/>
    <mergeCell ref="BL30:BL35"/>
    <mergeCell ref="BO36:BO39"/>
    <mergeCell ref="BP36:BP39"/>
    <mergeCell ref="BQ36:BQ39"/>
    <mergeCell ref="BK36:BK39"/>
    <mergeCell ref="BL36:BL39"/>
    <mergeCell ref="BM36:BM39"/>
    <mergeCell ref="BN36:BN39"/>
    <mergeCell ref="A36:A39"/>
    <mergeCell ref="B36:B39"/>
    <mergeCell ref="C36:C39"/>
    <mergeCell ref="D36:D39"/>
    <mergeCell ref="H36:H39"/>
    <mergeCell ref="AO30:AO35"/>
    <mergeCell ref="AP30:AP35"/>
    <mergeCell ref="AQ30:AQ35"/>
    <mergeCell ref="AR30:AR35"/>
    <mergeCell ref="M30:M35"/>
    <mergeCell ref="AJ30:AJ35"/>
    <mergeCell ref="AK30:AK35"/>
    <mergeCell ref="AL30:AL35"/>
    <mergeCell ref="AM30:AM35"/>
    <mergeCell ref="AN30:AN35"/>
    <mergeCell ref="K36:K39"/>
    <mergeCell ref="L36:L39"/>
    <mergeCell ref="M36:M39"/>
    <mergeCell ref="AJ36:AJ39"/>
    <mergeCell ref="BN24:BN26"/>
    <mergeCell ref="BO24:BO26"/>
    <mergeCell ref="BP24:BP26"/>
    <mergeCell ref="AM24:AM26"/>
    <mergeCell ref="AN24:AN26"/>
    <mergeCell ref="AO24:AO26"/>
    <mergeCell ref="AP24:AP26"/>
    <mergeCell ref="AQ24:AQ26"/>
    <mergeCell ref="AR24:AR26"/>
    <mergeCell ref="A30:A35"/>
    <mergeCell ref="B30:B35"/>
    <mergeCell ref="C30:C35"/>
    <mergeCell ref="D30:D35"/>
    <mergeCell ref="H30:H35"/>
    <mergeCell ref="I30:I35"/>
    <mergeCell ref="J30:J35"/>
    <mergeCell ref="K30:K35"/>
    <mergeCell ref="L30:L35"/>
    <mergeCell ref="BO22:BO23"/>
    <mergeCell ref="BP22:BP23"/>
    <mergeCell ref="BQ22:BQ23"/>
    <mergeCell ref="A24:A26"/>
    <mergeCell ref="B24:B26"/>
    <mergeCell ref="C24:C26"/>
    <mergeCell ref="D24:D26"/>
    <mergeCell ref="H24:H26"/>
    <mergeCell ref="I24:I26"/>
    <mergeCell ref="J24:J26"/>
    <mergeCell ref="AQ22:AQ23"/>
    <mergeCell ref="AR22:AR23"/>
    <mergeCell ref="BK22:BK23"/>
    <mergeCell ref="BL22:BL23"/>
    <mergeCell ref="BM22:BM23"/>
    <mergeCell ref="BN22:BN23"/>
    <mergeCell ref="AK22:AK23"/>
    <mergeCell ref="AL22:AL23"/>
    <mergeCell ref="AM22:AM23"/>
    <mergeCell ref="AN22:AN23"/>
    <mergeCell ref="BQ24:BQ26"/>
    <mergeCell ref="BK24:BK26"/>
    <mergeCell ref="BL24:BL26"/>
    <mergeCell ref="BM24:BM26"/>
    <mergeCell ref="J22:J23"/>
    <mergeCell ref="K22:K23"/>
    <mergeCell ref="L22:L23"/>
    <mergeCell ref="M22:M23"/>
    <mergeCell ref="AJ22:AJ23"/>
    <mergeCell ref="BM20:BM21"/>
    <mergeCell ref="M24:M26"/>
    <mergeCell ref="AJ24:AJ26"/>
    <mergeCell ref="AK24:AK26"/>
    <mergeCell ref="AL24:AL26"/>
    <mergeCell ref="K24:K26"/>
    <mergeCell ref="L24:L26"/>
    <mergeCell ref="BN20:BN21"/>
    <mergeCell ref="BO20:BO21"/>
    <mergeCell ref="BP20:BP21"/>
    <mergeCell ref="BQ20:BQ21"/>
    <mergeCell ref="A22:A23"/>
    <mergeCell ref="B22:B23"/>
    <mergeCell ref="C22:C23"/>
    <mergeCell ref="D22:D23"/>
    <mergeCell ref="H22:H23"/>
    <mergeCell ref="AO20:AO21"/>
    <mergeCell ref="AP20:AP21"/>
    <mergeCell ref="AQ20:AQ21"/>
    <mergeCell ref="AR20:AR21"/>
    <mergeCell ref="BK20:BK21"/>
    <mergeCell ref="BL20:BL21"/>
    <mergeCell ref="M20:M21"/>
    <mergeCell ref="AJ20:AJ21"/>
    <mergeCell ref="AK20:AK21"/>
    <mergeCell ref="AL20:AL21"/>
    <mergeCell ref="AM20:AM21"/>
    <mergeCell ref="AN20:AN21"/>
    <mergeCell ref="AO22:AO23"/>
    <mergeCell ref="AP22:AP23"/>
    <mergeCell ref="I22:I23"/>
    <mergeCell ref="BQ17:BQ19"/>
    <mergeCell ref="A20:A21"/>
    <mergeCell ref="B20:B21"/>
    <mergeCell ref="C20:C21"/>
    <mergeCell ref="D20:D21"/>
    <mergeCell ref="H20:H21"/>
    <mergeCell ref="I20:I21"/>
    <mergeCell ref="J20:J21"/>
    <mergeCell ref="K20:K21"/>
    <mergeCell ref="L20:L21"/>
    <mergeCell ref="BK17:BK19"/>
    <mergeCell ref="BL17:BL19"/>
    <mergeCell ref="BM17:BM19"/>
    <mergeCell ref="BN17:BN19"/>
    <mergeCell ref="BO17:BO19"/>
    <mergeCell ref="BP17:BP19"/>
    <mergeCell ref="AS17:AS19"/>
    <mergeCell ref="AT17:AT19"/>
    <mergeCell ref="AU17:AU19"/>
    <mergeCell ref="AV17:AV19"/>
    <mergeCell ref="AW17:AW19"/>
    <mergeCell ref="AX17:AX19"/>
    <mergeCell ref="AM17:AM19"/>
    <mergeCell ref="AN17:AN19"/>
    <mergeCell ref="AO17:AO19"/>
    <mergeCell ref="AP17:AP19"/>
    <mergeCell ref="AQ17:AQ19"/>
    <mergeCell ref="AR17:AR19"/>
    <mergeCell ref="K17:K19"/>
    <mergeCell ref="L17:L19"/>
    <mergeCell ref="M17:M19"/>
    <mergeCell ref="AJ17:AJ19"/>
    <mergeCell ref="AK17:AK19"/>
    <mergeCell ref="AL17:AL19"/>
    <mergeCell ref="BO13:BO14"/>
    <mergeCell ref="BP13:BP14"/>
    <mergeCell ref="BQ13:BQ14"/>
    <mergeCell ref="A17:A19"/>
    <mergeCell ref="B17:B19"/>
    <mergeCell ref="C17:C19"/>
    <mergeCell ref="D17:D19"/>
    <mergeCell ref="H17:H19"/>
    <mergeCell ref="I17:I19"/>
    <mergeCell ref="J17:J19"/>
    <mergeCell ref="AW13:AW14"/>
    <mergeCell ref="AX13:AX14"/>
    <mergeCell ref="BK13:BK14"/>
    <mergeCell ref="BL13:BL14"/>
    <mergeCell ref="BM13:BM14"/>
    <mergeCell ref="BN13:BN14"/>
    <mergeCell ref="AQ13:AQ14"/>
    <mergeCell ref="AR13:AR14"/>
    <mergeCell ref="AS13:AS14"/>
    <mergeCell ref="AT13:AT14"/>
    <mergeCell ref="AU13:AU14"/>
    <mergeCell ref="AV13:AV14"/>
    <mergeCell ref="AK13:AK14"/>
    <mergeCell ref="AL13:AL14"/>
    <mergeCell ref="AJ10:AJ11"/>
    <mergeCell ref="AM13:AM14"/>
    <mergeCell ref="AN13:AN14"/>
    <mergeCell ref="AO13:AO14"/>
    <mergeCell ref="AP13:AP14"/>
    <mergeCell ref="I13:I14"/>
    <mergeCell ref="J13:J14"/>
    <mergeCell ref="K13:K14"/>
    <mergeCell ref="L13:L14"/>
    <mergeCell ref="M13:M14"/>
    <mergeCell ref="AJ13:AJ14"/>
    <mergeCell ref="AV7:AV9"/>
    <mergeCell ref="BM10:BM11"/>
    <mergeCell ref="BN10:BN11"/>
    <mergeCell ref="BO10:BO11"/>
    <mergeCell ref="BP10:BP11"/>
    <mergeCell ref="BQ10:BQ11"/>
    <mergeCell ref="A13:A14"/>
    <mergeCell ref="B13:B14"/>
    <mergeCell ref="C13:C14"/>
    <mergeCell ref="D13:D14"/>
    <mergeCell ref="H13:H14"/>
    <mergeCell ref="AU10:AU11"/>
    <mergeCell ref="AV10:AV11"/>
    <mergeCell ref="AW10:AW11"/>
    <mergeCell ref="AX10:AX11"/>
    <mergeCell ref="BK10:BK11"/>
    <mergeCell ref="BL10:BL11"/>
    <mergeCell ref="AO10:AO11"/>
    <mergeCell ref="AP10:AP11"/>
    <mergeCell ref="AQ10:AQ11"/>
    <mergeCell ref="AR10:AR11"/>
    <mergeCell ref="AS10:AS11"/>
    <mergeCell ref="AT10:AT11"/>
    <mergeCell ref="M10:M11"/>
    <mergeCell ref="AL7:AL9"/>
    <mergeCell ref="AK10:AK11"/>
    <mergeCell ref="AL10:AL11"/>
    <mergeCell ref="AM10:AM11"/>
    <mergeCell ref="AN10:AN11"/>
    <mergeCell ref="BQ7:BQ9"/>
    <mergeCell ref="A10:A11"/>
    <mergeCell ref="B10:B11"/>
    <mergeCell ref="C10:C11"/>
    <mergeCell ref="D10:D11"/>
    <mergeCell ref="H10:H11"/>
    <mergeCell ref="I10:I11"/>
    <mergeCell ref="J10:J11"/>
    <mergeCell ref="K10:K11"/>
    <mergeCell ref="L10:L11"/>
    <mergeCell ref="BK7:BK9"/>
    <mergeCell ref="BL7:BL9"/>
    <mergeCell ref="BM7:BM9"/>
    <mergeCell ref="BN7:BN9"/>
    <mergeCell ref="BO7:BO9"/>
    <mergeCell ref="BP7:BP9"/>
    <mergeCell ref="AS7:AS9"/>
    <mergeCell ref="AT7:AT9"/>
    <mergeCell ref="AU7:AU9"/>
    <mergeCell ref="BL2:BN2"/>
    <mergeCell ref="BO2:BQ2"/>
    <mergeCell ref="A7:A9"/>
    <mergeCell ref="B7:B9"/>
    <mergeCell ref="C7:C9"/>
    <mergeCell ref="D7:D9"/>
    <mergeCell ref="H7:H9"/>
    <mergeCell ref="I7:I9"/>
    <mergeCell ref="J7:J9"/>
    <mergeCell ref="A1:A2"/>
    <mergeCell ref="B1:D1"/>
    <mergeCell ref="AW7:AW9"/>
    <mergeCell ref="AX7:AX9"/>
    <mergeCell ref="AM7:AM9"/>
    <mergeCell ref="AN7:AN9"/>
    <mergeCell ref="AO7:AO9"/>
    <mergeCell ref="AP7:AP9"/>
    <mergeCell ref="AQ7:AQ9"/>
    <mergeCell ref="AR7:AR9"/>
    <mergeCell ref="K7:K9"/>
    <mergeCell ref="L7:L9"/>
    <mergeCell ref="M7:M9"/>
    <mergeCell ref="AJ7:AJ9"/>
    <mergeCell ref="AK7:AK9"/>
    <mergeCell ref="AR1:AX1"/>
    <mergeCell ref="E2:I2"/>
    <mergeCell ref="J2:M2"/>
    <mergeCell ref="N2:V2"/>
    <mergeCell ref="W2:X2"/>
    <mergeCell ref="AD2:AE2"/>
    <mergeCell ref="AG2:AH2"/>
    <mergeCell ref="AK2:AL2"/>
    <mergeCell ref="AM2:AN2"/>
    <mergeCell ref="AO2:AQ2"/>
    <mergeCell ref="E1:M1"/>
    <mergeCell ref="N1:V1"/>
    <mergeCell ref="W1:AJ1"/>
    <mergeCell ref="AK1:AQ1"/>
    <mergeCell ref="AR2:AX2"/>
    <mergeCell ref="BT1:BT3"/>
    <mergeCell ref="BT49:BT52"/>
    <mergeCell ref="BT46:BT48"/>
    <mergeCell ref="BT43:BT45"/>
    <mergeCell ref="BT40:BT42"/>
    <mergeCell ref="BT36:BT39"/>
    <mergeCell ref="BT30:BT35"/>
    <mergeCell ref="BT24:BT26"/>
    <mergeCell ref="BT22:BT23"/>
    <mergeCell ref="BT20:BT21"/>
    <mergeCell ref="BT17:BT19"/>
    <mergeCell ref="BT13:BT14"/>
    <mergeCell ref="BT10:BT11"/>
    <mergeCell ref="BT7:BT9"/>
  </mergeCells>
  <conditionalFormatting sqref="G30:G35 E30:F39 E12:G12 E19:F19 E50:G51 E4:G4 E7:G9 E20:G26 E43:G48">
    <cfRule type="expression" dxfId="188" priority="189">
      <formula>$D4&lt;&gt;"Riesgo_Seguridad_Digital"</formula>
    </cfRule>
  </conditionalFormatting>
  <conditionalFormatting sqref="M4 AQ4">
    <cfRule type="containsText" dxfId="187" priority="185" operator="containsText" text="BAJA">
      <formula>NOT(ISERROR(SEARCH("BAJA",M4)))</formula>
    </cfRule>
    <cfRule type="containsText" dxfId="186" priority="186" operator="containsText" text="EXTREMA">
      <formula>NOT(ISERROR(SEARCH("EXTREMA",M4)))</formula>
    </cfRule>
    <cfRule type="containsText" dxfId="185" priority="187" operator="containsText" text="ALTA">
      <formula>NOT(ISERROR(SEARCH("ALTA",M4)))</formula>
    </cfRule>
    <cfRule type="containsText" dxfId="184" priority="188" operator="containsText" text="MODERADA">
      <formula>NOT(ISERROR(SEARCH("MODERADA",M4)))</formula>
    </cfRule>
  </conditionalFormatting>
  <conditionalFormatting sqref="E5:G5">
    <cfRule type="expression" dxfId="183" priority="184">
      <formula>$D5&lt;&gt;"Riesgo_Seguridad_Digital"</formula>
    </cfRule>
  </conditionalFormatting>
  <conditionalFormatting sqref="M5 AQ5">
    <cfRule type="containsText" dxfId="182" priority="180" operator="containsText" text="BAJA">
      <formula>NOT(ISERROR(SEARCH("BAJA",M5)))</formula>
    </cfRule>
    <cfRule type="containsText" dxfId="181" priority="181" operator="containsText" text="EXTREMA">
      <formula>NOT(ISERROR(SEARCH("EXTREMA",M5)))</formula>
    </cfRule>
    <cfRule type="containsText" dxfId="180" priority="182" operator="containsText" text="ALTA">
      <formula>NOT(ISERROR(SEARCH("ALTA",M5)))</formula>
    </cfRule>
    <cfRule type="containsText" dxfId="179" priority="183" operator="containsText" text="MODERADA">
      <formula>NOT(ISERROR(SEARCH("MODERADA",M5)))</formula>
    </cfRule>
  </conditionalFormatting>
  <conditionalFormatting sqref="E6:G6">
    <cfRule type="expression" dxfId="178" priority="179">
      <formula>$D6&lt;&gt;"Riesgo_Seguridad_Digital"</formula>
    </cfRule>
  </conditionalFormatting>
  <conditionalFormatting sqref="M6 AQ6">
    <cfRule type="containsText" dxfId="177" priority="175" operator="containsText" text="BAJA">
      <formula>NOT(ISERROR(SEARCH("BAJA",M6)))</formula>
    </cfRule>
    <cfRule type="containsText" dxfId="176" priority="176" operator="containsText" text="EXTREMA">
      <formula>NOT(ISERROR(SEARCH("EXTREMA",M6)))</formula>
    </cfRule>
    <cfRule type="containsText" dxfId="175" priority="177" operator="containsText" text="ALTA">
      <formula>NOT(ISERROR(SEARCH("ALTA",M6)))</formula>
    </cfRule>
    <cfRule type="containsText" dxfId="174" priority="178" operator="containsText" text="MODERADA">
      <formula>NOT(ISERROR(SEARCH("MODERADA",M6)))</formula>
    </cfRule>
  </conditionalFormatting>
  <conditionalFormatting sqref="BN4">
    <cfRule type="containsText" dxfId="173" priority="171" operator="containsText" text="BAJA">
      <formula>NOT(ISERROR(SEARCH("BAJA",BN4)))</formula>
    </cfRule>
    <cfRule type="containsText" dxfId="172" priority="172" operator="containsText" text="EXTREMA">
      <formula>NOT(ISERROR(SEARCH("EXTREMA",BN4)))</formula>
    </cfRule>
    <cfRule type="containsText" dxfId="171" priority="173" operator="containsText" text="ALTA">
      <formula>NOT(ISERROR(SEARCH("ALTA",BN4)))</formula>
    </cfRule>
    <cfRule type="containsText" dxfId="170" priority="174" operator="containsText" text="MODERADA">
      <formula>NOT(ISERROR(SEARCH("MODERADA",BN4)))</formula>
    </cfRule>
  </conditionalFormatting>
  <conditionalFormatting sqref="BN5">
    <cfRule type="containsText" dxfId="169" priority="167" operator="containsText" text="BAJA">
      <formula>NOT(ISERROR(SEARCH("BAJA",BN5)))</formula>
    </cfRule>
    <cfRule type="containsText" dxfId="168" priority="168" operator="containsText" text="EXTREMA">
      <formula>NOT(ISERROR(SEARCH("EXTREMA",BN5)))</formula>
    </cfRule>
    <cfRule type="containsText" dxfId="167" priority="169" operator="containsText" text="ALTA">
      <formula>NOT(ISERROR(SEARCH("ALTA",BN5)))</formula>
    </cfRule>
    <cfRule type="containsText" dxfId="166" priority="170" operator="containsText" text="MODERADA">
      <formula>NOT(ISERROR(SEARCH("MODERADA",BN5)))</formula>
    </cfRule>
  </conditionalFormatting>
  <conditionalFormatting sqref="BN6">
    <cfRule type="containsText" dxfId="165" priority="163" operator="containsText" text="BAJA">
      <formula>NOT(ISERROR(SEARCH("BAJA",BN6)))</formula>
    </cfRule>
    <cfRule type="containsText" dxfId="164" priority="164" operator="containsText" text="EXTREMA">
      <formula>NOT(ISERROR(SEARCH("EXTREMA",BN6)))</formula>
    </cfRule>
    <cfRule type="containsText" dxfId="163" priority="165" operator="containsText" text="ALTA">
      <formula>NOT(ISERROR(SEARCH("ALTA",BN6)))</formula>
    </cfRule>
    <cfRule type="containsText" dxfId="162" priority="166" operator="containsText" text="MODERADA">
      <formula>NOT(ISERROR(SEARCH("MODERADA",BN6)))</formula>
    </cfRule>
  </conditionalFormatting>
  <conditionalFormatting sqref="BQ4">
    <cfRule type="containsText" dxfId="161" priority="159" operator="containsText" text="BAJA">
      <formula>NOT(ISERROR(SEARCH("BAJA",BQ4)))</formula>
    </cfRule>
    <cfRule type="containsText" dxfId="160" priority="160" operator="containsText" text="EXTREMA">
      <formula>NOT(ISERROR(SEARCH("EXTREMA",BQ4)))</formula>
    </cfRule>
    <cfRule type="containsText" dxfId="159" priority="161" operator="containsText" text="ALTA">
      <formula>NOT(ISERROR(SEARCH("ALTA",BQ4)))</formula>
    </cfRule>
    <cfRule type="containsText" dxfId="158" priority="162" operator="containsText" text="MODERADA">
      <formula>NOT(ISERROR(SEARCH("MODERADA",BQ4)))</formula>
    </cfRule>
  </conditionalFormatting>
  <conditionalFormatting sqref="BQ5">
    <cfRule type="containsText" dxfId="157" priority="155" operator="containsText" text="BAJA">
      <formula>NOT(ISERROR(SEARCH("BAJA",BQ5)))</formula>
    </cfRule>
    <cfRule type="containsText" dxfId="156" priority="156" operator="containsText" text="EXTREMA">
      <formula>NOT(ISERROR(SEARCH("EXTREMA",BQ5)))</formula>
    </cfRule>
    <cfRule type="containsText" dxfId="155" priority="157" operator="containsText" text="ALTA">
      <formula>NOT(ISERROR(SEARCH("ALTA",BQ5)))</formula>
    </cfRule>
    <cfRule type="containsText" dxfId="154" priority="158" operator="containsText" text="MODERADA">
      <formula>NOT(ISERROR(SEARCH("MODERADA",BQ5)))</formula>
    </cfRule>
  </conditionalFormatting>
  <conditionalFormatting sqref="BQ6">
    <cfRule type="containsText" dxfId="153" priority="151" operator="containsText" text="BAJA">
      <formula>NOT(ISERROR(SEARCH("BAJA",BQ6)))</formula>
    </cfRule>
    <cfRule type="containsText" dxfId="152" priority="152" operator="containsText" text="EXTREMA">
      <formula>NOT(ISERROR(SEARCH("EXTREMA",BQ6)))</formula>
    </cfRule>
    <cfRule type="containsText" dxfId="151" priority="153" operator="containsText" text="ALTA">
      <formula>NOT(ISERROR(SEARCH("ALTA",BQ6)))</formula>
    </cfRule>
    <cfRule type="containsText" dxfId="150" priority="154" operator="containsText" text="MODERADA">
      <formula>NOT(ISERROR(SEARCH("MODERADA",BQ6)))</formula>
    </cfRule>
  </conditionalFormatting>
  <conditionalFormatting sqref="M7 AQ7">
    <cfRule type="containsText" dxfId="149" priority="147" operator="containsText" text="BAJA">
      <formula>NOT(ISERROR(SEARCH("BAJA",M7)))</formula>
    </cfRule>
    <cfRule type="containsText" dxfId="148" priority="148" operator="containsText" text="EXTREMA">
      <formula>NOT(ISERROR(SEARCH("EXTREMA",M7)))</formula>
    </cfRule>
    <cfRule type="containsText" dxfId="147" priority="149" operator="containsText" text="ALTA">
      <formula>NOT(ISERROR(SEARCH("ALTA",M7)))</formula>
    </cfRule>
    <cfRule type="containsText" dxfId="146" priority="150" operator="containsText" text="MODERADA">
      <formula>NOT(ISERROR(SEARCH("MODERADA",M7)))</formula>
    </cfRule>
  </conditionalFormatting>
  <conditionalFormatting sqref="M10 AQ12 M12">
    <cfRule type="containsText" dxfId="145" priority="142" operator="containsText" text="BAJA">
      <formula>NOT(ISERROR(SEARCH("BAJA",M10)))</formula>
    </cfRule>
    <cfRule type="containsText" dxfId="144" priority="143" operator="containsText" text="EXTREMA">
      <formula>NOT(ISERROR(SEARCH("EXTREMA",M10)))</formula>
    </cfRule>
    <cfRule type="containsText" dxfId="143" priority="144" operator="containsText" text="ALTA">
      <formula>NOT(ISERROR(SEARCH("ALTA",M10)))</formula>
    </cfRule>
    <cfRule type="containsText" dxfId="142" priority="145" operator="containsText" text="MODERADA">
      <formula>NOT(ISERROR(SEARCH("MODERADA",M10)))</formula>
    </cfRule>
  </conditionalFormatting>
  <conditionalFormatting sqref="E10:G11">
    <cfRule type="expression" dxfId="141" priority="146">
      <formula>#REF!&lt;&gt;"Riesgo_Seguridad_Digital"</formula>
    </cfRule>
  </conditionalFormatting>
  <conditionalFormatting sqref="AQ10">
    <cfRule type="containsText" dxfId="140" priority="138" operator="containsText" text="BAJA">
      <formula>NOT(ISERROR(SEARCH("BAJA",AQ10)))</formula>
    </cfRule>
    <cfRule type="containsText" dxfId="139" priority="139" operator="containsText" text="EXTREMA">
      <formula>NOT(ISERROR(SEARCH("EXTREMA",AQ10)))</formula>
    </cfRule>
    <cfRule type="containsText" dxfId="138" priority="140" operator="containsText" text="ALTA">
      <formula>NOT(ISERROR(SEARCH("ALTA",AQ10)))</formula>
    </cfRule>
    <cfRule type="containsText" dxfId="137" priority="141" operator="containsText" text="MODERADA">
      <formula>NOT(ISERROR(SEARCH("MODERADA",AQ10)))</formula>
    </cfRule>
  </conditionalFormatting>
  <conditionalFormatting sqref="BN13 BN15:BN16">
    <cfRule type="containsText" dxfId="136" priority="126" operator="containsText" text="BAJA">
      <formula>NOT(ISERROR(SEARCH("BAJA",BN13)))</formula>
    </cfRule>
    <cfRule type="containsText" dxfId="135" priority="127" operator="containsText" text="EXTREMA">
      <formula>NOT(ISERROR(SEARCH("EXTREMA",BN13)))</formula>
    </cfRule>
    <cfRule type="containsText" dxfId="134" priority="128" operator="containsText" text="ALTA">
      <formula>NOT(ISERROR(SEARCH("ALTA",BN13)))</formula>
    </cfRule>
    <cfRule type="containsText" dxfId="133" priority="129" operator="containsText" text="MODERADA">
      <formula>NOT(ISERROR(SEARCH("MODERADA",BN13)))</formula>
    </cfRule>
  </conditionalFormatting>
  <conditionalFormatting sqref="BN7">
    <cfRule type="containsText" dxfId="132" priority="134" operator="containsText" text="BAJA">
      <formula>NOT(ISERROR(SEARCH("BAJA",BN7)))</formula>
    </cfRule>
    <cfRule type="containsText" dxfId="131" priority="135" operator="containsText" text="EXTREMA">
      <formula>NOT(ISERROR(SEARCH("EXTREMA",BN7)))</formula>
    </cfRule>
    <cfRule type="containsText" dxfId="130" priority="136" operator="containsText" text="ALTA">
      <formula>NOT(ISERROR(SEARCH("ALTA",BN7)))</formula>
    </cfRule>
    <cfRule type="containsText" dxfId="129" priority="137" operator="containsText" text="MODERADA">
      <formula>NOT(ISERROR(SEARCH("MODERADA",BN7)))</formula>
    </cfRule>
  </conditionalFormatting>
  <conditionalFormatting sqref="BN10 BN12">
    <cfRule type="containsText" dxfId="128" priority="130" operator="containsText" text="BAJA">
      <formula>NOT(ISERROR(SEARCH("BAJA",BN10)))</formula>
    </cfRule>
    <cfRule type="containsText" dxfId="127" priority="131" operator="containsText" text="EXTREMA">
      <formula>NOT(ISERROR(SEARCH("EXTREMA",BN10)))</formula>
    </cfRule>
    <cfRule type="containsText" dxfId="126" priority="132" operator="containsText" text="ALTA">
      <formula>NOT(ISERROR(SEARCH("ALTA",BN10)))</formula>
    </cfRule>
    <cfRule type="containsText" dxfId="125" priority="133" operator="containsText" text="MODERADA">
      <formula>NOT(ISERROR(SEARCH("MODERADA",BN10)))</formula>
    </cfRule>
  </conditionalFormatting>
  <conditionalFormatting sqref="BQ7">
    <cfRule type="containsText" dxfId="124" priority="122" operator="containsText" text="BAJA">
      <formula>NOT(ISERROR(SEARCH("BAJA",BQ7)))</formula>
    </cfRule>
    <cfRule type="containsText" dxfId="123" priority="123" operator="containsText" text="EXTREMA">
      <formula>NOT(ISERROR(SEARCH("EXTREMA",BQ7)))</formula>
    </cfRule>
    <cfRule type="containsText" dxfId="122" priority="124" operator="containsText" text="ALTA">
      <formula>NOT(ISERROR(SEARCH("ALTA",BQ7)))</formula>
    </cfRule>
    <cfRule type="containsText" dxfId="121" priority="125" operator="containsText" text="MODERADA">
      <formula>NOT(ISERROR(SEARCH("MODERADA",BQ7)))</formula>
    </cfRule>
  </conditionalFormatting>
  <conditionalFormatting sqref="BQ12">
    <cfRule type="containsText" dxfId="120" priority="118" operator="containsText" text="BAJA">
      <formula>NOT(ISERROR(SEARCH("BAJA",BQ12)))</formula>
    </cfRule>
    <cfRule type="containsText" dxfId="119" priority="119" operator="containsText" text="EXTREMA">
      <formula>NOT(ISERROR(SEARCH("EXTREMA",BQ12)))</formula>
    </cfRule>
    <cfRule type="containsText" dxfId="118" priority="120" operator="containsText" text="ALTA">
      <formula>NOT(ISERROR(SEARCH("ALTA",BQ12)))</formula>
    </cfRule>
    <cfRule type="containsText" dxfId="117" priority="121" operator="containsText" text="MODERADA">
      <formula>NOT(ISERROR(SEARCH("MODERADA",BQ12)))</formula>
    </cfRule>
  </conditionalFormatting>
  <conditionalFormatting sqref="BQ10">
    <cfRule type="containsText" dxfId="116" priority="114" operator="containsText" text="BAJA">
      <formula>NOT(ISERROR(SEARCH("BAJA",BQ10)))</formula>
    </cfRule>
    <cfRule type="containsText" dxfId="115" priority="115" operator="containsText" text="EXTREMA">
      <formula>NOT(ISERROR(SEARCH("EXTREMA",BQ10)))</formula>
    </cfRule>
    <cfRule type="containsText" dxfId="114" priority="116" operator="containsText" text="ALTA">
      <formula>NOT(ISERROR(SEARCH("ALTA",BQ10)))</formula>
    </cfRule>
    <cfRule type="containsText" dxfId="113" priority="117" operator="containsText" text="MODERADA">
      <formula>NOT(ISERROR(SEARCH("MODERADA",BQ10)))</formula>
    </cfRule>
  </conditionalFormatting>
  <conditionalFormatting sqref="BQ13 BQ15:BQ16">
    <cfRule type="containsText" dxfId="112" priority="110" operator="containsText" text="BAJA">
      <formula>NOT(ISERROR(SEARCH("BAJA",BQ13)))</formula>
    </cfRule>
    <cfRule type="containsText" dxfId="111" priority="111" operator="containsText" text="EXTREMA">
      <formula>NOT(ISERROR(SEARCH("EXTREMA",BQ13)))</formula>
    </cfRule>
    <cfRule type="containsText" dxfId="110" priority="112" operator="containsText" text="ALTA">
      <formula>NOT(ISERROR(SEARCH("ALTA",BQ13)))</formula>
    </cfRule>
    <cfRule type="containsText" dxfId="109" priority="113" operator="containsText" text="MODERADA">
      <formula>NOT(ISERROR(SEARCH("MODERADA",BQ13)))</formula>
    </cfRule>
  </conditionalFormatting>
  <conditionalFormatting sqref="G19">
    <cfRule type="expression" dxfId="108" priority="109">
      <formula>$D19&lt;&gt;"Riesgo_Seguridad_Digital"</formula>
    </cfRule>
  </conditionalFormatting>
  <conditionalFormatting sqref="AQ17 M17">
    <cfRule type="containsText" dxfId="107" priority="104" operator="containsText" text="BAJA">
      <formula>NOT(ISERROR(SEARCH("BAJA",M17)))</formula>
    </cfRule>
    <cfRule type="containsText" dxfId="106" priority="105" operator="containsText" text="EXTREMA">
      <formula>NOT(ISERROR(SEARCH("EXTREMA",M17)))</formula>
    </cfRule>
    <cfRule type="containsText" dxfId="105" priority="106" operator="containsText" text="ALTA">
      <formula>NOT(ISERROR(SEARCH("ALTA",M17)))</formula>
    </cfRule>
    <cfRule type="containsText" dxfId="104" priority="107" operator="containsText" text="MODERADA">
      <formula>NOT(ISERROR(SEARCH("MODERADA",M17)))</formula>
    </cfRule>
  </conditionalFormatting>
  <conditionalFormatting sqref="E17:F17">
    <cfRule type="expression" dxfId="103" priority="108">
      <formula>$D17&lt;&gt;"Riesgo_Seguridad_Digital"</formula>
    </cfRule>
  </conditionalFormatting>
  <conditionalFormatting sqref="G17">
    <cfRule type="expression" dxfId="102" priority="103">
      <formula>$D17&lt;&gt;"Riesgo_Seguridad_Digital"</formula>
    </cfRule>
  </conditionalFormatting>
  <conditionalFormatting sqref="E18:F18">
    <cfRule type="expression" dxfId="101" priority="102">
      <formula>$D18&lt;&gt;"Riesgo_Seguridad_Digital"</formula>
    </cfRule>
  </conditionalFormatting>
  <conditionalFormatting sqref="G18">
    <cfRule type="expression" dxfId="100" priority="101">
      <formula>$D18&lt;&gt;"Riesgo_Seguridad_Digital"</formula>
    </cfRule>
  </conditionalFormatting>
  <conditionalFormatting sqref="M20 M22 AQ20 AQ22">
    <cfRule type="containsText" dxfId="99" priority="97" operator="containsText" text="BAJA">
      <formula>NOT(ISERROR(SEARCH("BAJA",M20)))</formula>
    </cfRule>
    <cfRule type="containsText" dxfId="98" priority="98" operator="containsText" text="EXTREMA">
      <formula>NOT(ISERROR(SEARCH("EXTREMA",M20)))</formula>
    </cfRule>
    <cfRule type="containsText" dxfId="97" priority="99" operator="containsText" text="ALTA">
      <formula>NOT(ISERROR(SEARCH("ALTA",M20)))</formula>
    </cfRule>
    <cfRule type="containsText" dxfId="96" priority="100" operator="containsText" text="MODERADA">
      <formula>NOT(ISERROR(SEARCH("MODERADA",M20)))</formula>
    </cfRule>
  </conditionalFormatting>
  <conditionalFormatting sqref="M24">
    <cfRule type="containsText" dxfId="95" priority="93" operator="containsText" text="BAJA">
      <formula>NOT(ISERROR(SEARCH("BAJA",M24)))</formula>
    </cfRule>
    <cfRule type="containsText" dxfId="94" priority="94" operator="containsText" text="EXTREMA">
      <formula>NOT(ISERROR(SEARCH("EXTREMA",M24)))</formula>
    </cfRule>
    <cfRule type="containsText" dxfId="93" priority="95" operator="containsText" text="ALTA">
      <formula>NOT(ISERROR(SEARCH("ALTA",M24)))</formula>
    </cfRule>
    <cfRule type="containsText" dxfId="92" priority="96" operator="containsText" text="MODERADA">
      <formula>NOT(ISERROR(SEARCH("MODERADA",M24)))</formula>
    </cfRule>
  </conditionalFormatting>
  <conditionalFormatting sqref="AQ24">
    <cfRule type="containsText" dxfId="91" priority="89" operator="containsText" text="BAJA">
      <formula>NOT(ISERROR(SEARCH("BAJA",AQ24)))</formula>
    </cfRule>
    <cfRule type="containsText" dxfId="90" priority="90" operator="containsText" text="EXTREMA">
      <formula>NOT(ISERROR(SEARCH("EXTREMA",AQ24)))</formula>
    </cfRule>
    <cfRule type="containsText" dxfId="89" priority="91" operator="containsText" text="ALTA">
      <formula>NOT(ISERROR(SEARCH("ALTA",AQ24)))</formula>
    </cfRule>
    <cfRule type="containsText" dxfId="88" priority="92" operator="containsText" text="MODERADA">
      <formula>NOT(ISERROR(SEARCH("MODERADA",AQ24)))</formula>
    </cfRule>
  </conditionalFormatting>
  <conditionalFormatting sqref="BN17">
    <cfRule type="containsText" dxfId="87" priority="85" operator="containsText" text="BAJA">
      <formula>NOT(ISERROR(SEARCH("BAJA",BN17)))</formula>
    </cfRule>
    <cfRule type="containsText" dxfId="86" priority="86" operator="containsText" text="EXTREMA">
      <formula>NOT(ISERROR(SEARCH("EXTREMA",BN17)))</formula>
    </cfRule>
    <cfRule type="containsText" dxfId="85" priority="87" operator="containsText" text="ALTA">
      <formula>NOT(ISERROR(SEARCH("ALTA",BN17)))</formula>
    </cfRule>
    <cfRule type="containsText" dxfId="84" priority="88" operator="containsText" text="MODERADA">
      <formula>NOT(ISERROR(SEARCH("MODERADA",BN17)))</formula>
    </cfRule>
  </conditionalFormatting>
  <conditionalFormatting sqref="BN20 BN22">
    <cfRule type="containsText" dxfId="83" priority="81" operator="containsText" text="BAJA">
      <formula>NOT(ISERROR(SEARCH("BAJA",BN20)))</formula>
    </cfRule>
    <cfRule type="containsText" dxfId="82" priority="82" operator="containsText" text="EXTREMA">
      <formula>NOT(ISERROR(SEARCH("EXTREMA",BN20)))</formula>
    </cfRule>
    <cfRule type="containsText" dxfId="81" priority="83" operator="containsText" text="ALTA">
      <formula>NOT(ISERROR(SEARCH("ALTA",BN20)))</formula>
    </cfRule>
    <cfRule type="containsText" dxfId="80" priority="84" operator="containsText" text="MODERADA">
      <formula>NOT(ISERROR(SEARCH("MODERADA",BN20)))</formula>
    </cfRule>
  </conditionalFormatting>
  <conditionalFormatting sqref="BN24">
    <cfRule type="containsText" dxfId="79" priority="77" operator="containsText" text="BAJA">
      <formula>NOT(ISERROR(SEARCH("BAJA",BN24)))</formula>
    </cfRule>
    <cfRule type="containsText" dxfId="78" priority="78" operator="containsText" text="EXTREMA">
      <formula>NOT(ISERROR(SEARCH("EXTREMA",BN24)))</formula>
    </cfRule>
    <cfRule type="containsText" dxfId="77" priority="79" operator="containsText" text="ALTA">
      <formula>NOT(ISERROR(SEARCH("ALTA",BN24)))</formula>
    </cfRule>
    <cfRule type="containsText" dxfId="76" priority="80" operator="containsText" text="MODERADA">
      <formula>NOT(ISERROR(SEARCH("MODERADA",BN24)))</formula>
    </cfRule>
  </conditionalFormatting>
  <conditionalFormatting sqref="BQ17">
    <cfRule type="containsText" dxfId="75" priority="73" operator="containsText" text="BAJA">
      <formula>NOT(ISERROR(SEARCH("BAJA",BQ17)))</formula>
    </cfRule>
    <cfRule type="containsText" dxfId="74" priority="74" operator="containsText" text="EXTREMA">
      <formula>NOT(ISERROR(SEARCH("EXTREMA",BQ17)))</formula>
    </cfRule>
    <cfRule type="containsText" dxfId="73" priority="75" operator="containsText" text="ALTA">
      <formula>NOT(ISERROR(SEARCH("ALTA",BQ17)))</formula>
    </cfRule>
    <cfRule type="containsText" dxfId="72" priority="76" operator="containsText" text="MODERADA">
      <formula>NOT(ISERROR(SEARCH("MODERADA",BQ17)))</formula>
    </cfRule>
  </conditionalFormatting>
  <conditionalFormatting sqref="BQ20 BQ22">
    <cfRule type="containsText" dxfId="71" priority="69" operator="containsText" text="BAJA">
      <formula>NOT(ISERROR(SEARCH("BAJA",BQ20)))</formula>
    </cfRule>
    <cfRule type="containsText" dxfId="70" priority="70" operator="containsText" text="EXTREMA">
      <formula>NOT(ISERROR(SEARCH("EXTREMA",BQ20)))</formula>
    </cfRule>
    <cfRule type="containsText" dxfId="69" priority="71" operator="containsText" text="ALTA">
      <formula>NOT(ISERROR(SEARCH("ALTA",BQ20)))</formula>
    </cfRule>
    <cfRule type="containsText" dxfId="68" priority="72" operator="containsText" text="MODERADA">
      <formula>NOT(ISERROR(SEARCH("MODERADA",BQ20)))</formula>
    </cfRule>
  </conditionalFormatting>
  <conditionalFormatting sqref="BQ24">
    <cfRule type="containsText" dxfId="67" priority="65" operator="containsText" text="BAJA">
      <formula>NOT(ISERROR(SEARCH("BAJA",BQ24)))</formula>
    </cfRule>
    <cfRule type="containsText" dxfId="66" priority="66" operator="containsText" text="EXTREMA">
      <formula>NOT(ISERROR(SEARCH("EXTREMA",BQ24)))</formula>
    </cfRule>
    <cfRule type="containsText" dxfId="65" priority="67" operator="containsText" text="ALTA">
      <formula>NOT(ISERROR(SEARCH("ALTA",BQ24)))</formula>
    </cfRule>
    <cfRule type="containsText" dxfId="64" priority="68" operator="containsText" text="MODERADA">
      <formula>NOT(ISERROR(SEARCH("MODERADA",BQ24)))</formula>
    </cfRule>
  </conditionalFormatting>
  <conditionalFormatting sqref="E40:G42">
    <cfRule type="expression" dxfId="63" priority="64">
      <formula>$D40&lt;&gt;"Riesgo_Seguridad_Digital"</formula>
    </cfRule>
  </conditionalFormatting>
  <conditionalFormatting sqref="M40">
    <cfRule type="containsText" dxfId="62" priority="60" operator="containsText" text="BAJA">
      <formula>NOT(ISERROR(SEARCH("BAJA",M40)))</formula>
    </cfRule>
    <cfRule type="containsText" dxfId="61" priority="61" operator="containsText" text="EXTREMA">
      <formula>NOT(ISERROR(SEARCH("EXTREMA",M40)))</formula>
    </cfRule>
    <cfRule type="containsText" dxfId="60" priority="62" operator="containsText" text="ALTA">
      <formula>NOT(ISERROR(SEARCH("ALTA",M40)))</formula>
    </cfRule>
    <cfRule type="containsText" dxfId="59" priority="63" operator="containsText" text="MODERADA">
      <formula>NOT(ISERROR(SEARCH("MODERADA",M40)))</formula>
    </cfRule>
  </conditionalFormatting>
  <conditionalFormatting sqref="AQ40">
    <cfRule type="containsText" dxfId="58" priority="56" operator="containsText" text="BAJA">
      <formula>NOT(ISERROR(SEARCH("BAJA",AQ40)))</formula>
    </cfRule>
    <cfRule type="containsText" dxfId="57" priority="57" operator="containsText" text="EXTREMA">
      <formula>NOT(ISERROR(SEARCH("EXTREMA",AQ40)))</formula>
    </cfRule>
    <cfRule type="containsText" dxfId="56" priority="58" operator="containsText" text="ALTA">
      <formula>NOT(ISERROR(SEARCH("ALTA",AQ40)))</formula>
    </cfRule>
    <cfRule type="containsText" dxfId="55" priority="59" operator="containsText" text="MODERADA">
      <formula>NOT(ISERROR(SEARCH("MODERADA",AQ40)))</formula>
    </cfRule>
  </conditionalFormatting>
  <conditionalFormatting sqref="E27:G29">
    <cfRule type="expression" dxfId="54" priority="55">
      <formula>$D27&lt;&gt;"Riesgo_Seguridad_Digital"</formula>
    </cfRule>
  </conditionalFormatting>
  <conditionalFormatting sqref="M27:M29 AQ27:AQ29">
    <cfRule type="containsText" dxfId="53" priority="51" operator="containsText" text="BAJA">
      <formula>NOT(ISERROR(SEARCH("BAJA",M27)))</formula>
    </cfRule>
    <cfRule type="containsText" dxfId="52" priority="52" operator="containsText" text="EXTREMA">
      <formula>NOT(ISERROR(SEARCH("EXTREMA",M27)))</formula>
    </cfRule>
    <cfRule type="containsText" dxfId="51" priority="53" operator="containsText" text="ALTA">
      <formula>NOT(ISERROR(SEARCH("ALTA",M27)))</formula>
    </cfRule>
    <cfRule type="containsText" dxfId="50" priority="54" operator="containsText" text="MODERADA">
      <formula>NOT(ISERROR(SEARCH("MODERADA",M27)))</formula>
    </cfRule>
  </conditionalFormatting>
  <conditionalFormatting sqref="B27">
    <cfRule type="cellIs" dxfId="49" priority="49" operator="equal">
      <formula>0</formula>
    </cfRule>
  </conditionalFormatting>
  <conditionalFormatting sqref="B27">
    <cfRule type="containsErrors" dxfId="48" priority="50">
      <formula>ISERROR(B27)</formula>
    </cfRule>
  </conditionalFormatting>
  <conditionalFormatting sqref="M30:M31 AQ30 M36 AQ36">
    <cfRule type="containsText" dxfId="47" priority="45" operator="containsText" text="BAJA">
      <formula>NOT(ISERROR(SEARCH("BAJA",M30)))</formula>
    </cfRule>
    <cfRule type="containsText" dxfId="46" priority="46" operator="containsText" text="EXTREMA">
      <formula>NOT(ISERROR(SEARCH("EXTREMA",M30)))</formula>
    </cfRule>
    <cfRule type="containsText" dxfId="45" priority="47" operator="containsText" text="ALTA">
      <formula>NOT(ISERROR(SEARCH("ALTA",M30)))</formula>
    </cfRule>
    <cfRule type="containsText" dxfId="44" priority="48" operator="containsText" text="MODERADA">
      <formula>NOT(ISERROR(SEARCH("MODERADA",M30)))</formula>
    </cfRule>
  </conditionalFormatting>
  <conditionalFormatting sqref="G36:G39">
    <cfRule type="expression" dxfId="43" priority="44">
      <formula>$D36&lt;&gt;"Riesgo_Seguridad_Digital"</formula>
    </cfRule>
  </conditionalFormatting>
  <conditionalFormatting sqref="BN40">
    <cfRule type="containsText" dxfId="42" priority="40" operator="containsText" text="BAJA">
      <formula>NOT(ISERROR(SEARCH("BAJA",BN40)))</formula>
    </cfRule>
    <cfRule type="containsText" dxfId="41" priority="41" operator="containsText" text="EXTREMA">
      <formula>NOT(ISERROR(SEARCH("EXTREMA",BN40)))</formula>
    </cfRule>
    <cfRule type="containsText" dxfId="40" priority="42" operator="containsText" text="ALTA">
      <formula>NOT(ISERROR(SEARCH("ALTA",BN40)))</formula>
    </cfRule>
    <cfRule type="containsText" dxfId="39" priority="43" operator="containsText" text="MODERADA">
      <formula>NOT(ISERROR(SEARCH("MODERADA",BN40)))</formula>
    </cfRule>
  </conditionalFormatting>
  <conditionalFormatting sqref="BN27:BN29">
    <cfRule type="containsText" dxfId="38" priority="36" operator="containsText" text="BAJA">
      <formula>NOT(ISERROR(SEARCH("BAJA",BN27)))</formula>
    </cfRule>
    <cfRule type="containsText" dxfId="37" priority="37" operator="containsText" text="EXTREMA">
      <formula>NOT(ISERROR(SEARCH("EXTREMA",BN27)))</formula>
    </cfRule>
    <cfRule type="containsText" dxfId="36" priority="38" operator="containsText" text="ALTA">
      <formula>NOT(ISERROR(SEARCH("ALTA",BN27)))</formula>
    </cfRule>
    <cfRule type="containsText" dxfId="35" priority="39" operator="containsText" text="MODERADA">
      <formula>NOT(ISERROR(SEARCH("MODERADA",BN27)))</formula>
    </cfRule>
  </conditionalFormatting>
  <conditionalFormatting sqref="BN30:BN31 BN36">
    <cfRule type="containsText" dxfId="34" priority="32" operator="containsText" text="BAJA">
      <formula>NOT(ISERROR(SEARCH("BAJA",BN30)))</formula>
    </cfRule>
    <cfRule type="containsText" dxfId="33" priority="33" operator="containsText" text="EXTREMA">
      <formula>NOT(ISERROR(SEARCH("EXTREMA",BN30)))</formula>
    </cfRule>
    <cfRule type="containsText" dxfId="32" priority="34" operator="containsText" text="ALTA">
      <formula>NOT(ISERROR(SEARCH("ALTA",BN30)))</formula>
    </cfRule>
    <cfRule type="containsText" dxfId="31" priority="35" operator="containsText" text="MODERADA">
      <formula>NOT(ISERROR(SEARCH("MODERADA",BN30)))</formula>
    </cfRule>
  </conditionalFormatting>
  <conditionalFormatting sqref="BQ40">
    <cfRule type="containsText" dxfId="30" priority="28" operator="containsText" text="BAJA">
      <formula>NOT(ISERROR(SEARCH("BAJA",BQ40)))</formula>
    </cfRule>
    <cfRule type="containsText" dxfId="29" priority="29" operator="containsText" text="EXTREMA">
      <formula>NOT(ISERROR(SEARCH("EXTREMA",BQ40)))</formula>
    </cfRule>
    <cfRule type="containsText" dxfId="28" priority="30" operator="containsText" text="ALTA">
      <formula>NOT(ISERROR(SEARCH("ALTA",BQ40)))</formula>
    </cfRule>
    <cfRule type="containsText" dxfId="27" priority="31" operator="containsText" text="MODERADA">
      <formula>NOT(ISERROR(SEARCH("MODERADA",BQ40)))</formula>
    </cfRule>
  </conditionalFormatting>
  <conditionalFormatting sqref="BQ27:BQ29">
    <cfRule type="containsText" dxfId="26" priority="24" operator="containsText" text="BAJA">
      <formula>NOT(ISERROR(SEARCH("BAJA",BQ27)))</formula>
    </cfRule>
    <cfRule type="containsText" dxfId="25" priority="25" operator="containsText" text="EXTREMA">
      <formula>NOT(ISERROR(SEARCH("EXTREMA",BQ27)))</formula>
    </cfRule>
    <cfRule type="containsText" dxfId="24" priority="26" operator="containsText" text="ALTA">
      <formula>NOT(ISERROR(SEARCH("ALTA",BQ27)))</formula>
    </cfRule>
    <cfRule type="containsText" dxfId="23" priority="27" operator="containsText" text="MODERADA">
      <formula>NOT(ISERROR(SEARCH("MODERADA",BQ27)))</formula>
    </cfRule>
  </conditionalFormatting>
  <conditionalFormatting sqref="BQ30 BQ36">
    <cfRule type="containsText" dxfId="22" priority="20" operator="containsText" text="BAJA">
      <formula>NOT(ISERROR(SEARCH("BAJA",BQ30)))</formula>
    </cfRule>
    <cfRule type="containsText" dxfId="21" priority="21" operator="containsText" text="EXTREMA">
      <formula>NOT(ISERROR(SEARCH("EXTREMA",BQ30)))</formula>
    </cfRule>
    <cfRule type="containsText" dxfId="20" priority="22" operator="containsText" text="ALTA">
      <formula>NOT(ISERROR(SEARCH("ALTA",BQ30)))</formula>
    </cfRule>
    <cfRule type="containsText" dxfId="19" priority="23" operator="containsText" text="MODERADA">
      <formula>NOT(ISERROR(SEARCH("MODERADA",BQ30)))</formula>
    </cfRule>
  </conditionalFormatting>
  <conditionalFormatting sqref="M43 M46:M47 AQ46 AQ43">
    <cfRule type="containsText" dxfId="18" priority="16" operator="containsText" text="BAJA">
      <formula>NOT(ISERROR(SEARCH("BAJA",M43)))</formula>
    </cfRule>
    <cfRule type="containsText" dxfId="17" priority="17" operator="containsText" text="EXTREMA">
      <formula>NOT(ISERROR(SEARCH("EXTREMA",M43)))</formula>
    </cfRule>
    <cfRule type="containsText" dxfId="16" priority="18" operator="containsText" text="ALTA">
      <formula>NOT(ISERROR(SEARCH("ALTA",M43)))</formula>
    </cfRule>
    <cfRule type="containsText" dxfId="15" priority="19" operator="containsText" text="MODERADA">
      <formula>NOT(ISERROR(SEARCH("MODERADA",M43)))</formula>
    </cfRule>
  </conditionalFormatting>
  <conditionalFormatting sqref="E13:G16">
    <cfRule type="expression" dxfId="14" priority="15">
      <formula>$B13&lt;&gt;"Riesgo_Seguridad_Digital"</formula>
    </cfRule>
  </conditionalFormatting>
  <conditionalFormatting sqref="AQ13 AQ15:AQ16">
    <cfRule type="containsText" dxfId="13" priority="11" operator="containsText" text="BAJA">
      <formula>NOT(ISERROR(SEARCH("BAJA",AQ13)))</formula>
    </cfRule>
    <cfRule type="containsText" dxfId="12" priority="12" operator="containsText" text="EXTREMA">
      <formula>NOT(ISERROR(SEARCH("EXTREMA",AQ13)))</formula>
    </cfRule>
    <cfRule type="containsText" dxfId="11" priority="13" operator="containsText" text="ALTA">
      <formula>NOT(ISERROR(SEARCH("ALTA",AQ13)))</formula>
    </cfRule>
    <cfRule type="containsText" dxfId="10" priority="14" operator="containsText" text="MODERADA">
      <formula>NOT(ISERROR(SEARCH("MODERADA",AQ13)))</formula>
    </cfRule>
  </conditionalFormatting>
  <conditionalFormatting sqref="M13 M15:M16">
    <cfRule type="containsText" dxfId="9" priority="7" operator="containsText" text="BAJA">
      <formula>NOT(ISERROR(SEARCH("BAJA",M13)))</formula>
    </cfRule>
    <cfRule type="containsText" dxfId="8" priority="8" operator="containsText" text="EXTREMA">
      <formula>NOT(ISERROR(SEARCH("EXTREMA",M13)))</formula>
    </cfRule>
    <cfRule type="containsText" dxfId="7" priority="9" operator="containsText" text="ALTA">
      <formula>NOT(ISERROR(SEARCH("ALTA",M13)))</formula>
    </cfRule>
    <cfRule type="containsText" dxfId="6" priority="10" operator="containsText" text="MODERADA">
      <formula>NOT(ISERROR(SEARCH("MODERADA",M13)))</formula>
    </cfRule>
  </conditionalFormatting>
  <conditionalFormatting sqref="M49 AQ49">
    <cfRule type="containsText" dxfId="5" priority="1" operator="containsText" text="BAJA">
      <formula>NOT(ISERROR(SEARCH("BAJA",M49)))</formula>
    </cfRule>
    <cfRule type="containsText" dxfId="4" priority="2" operator="containsText" text="EXTREMA">
      <formula>NOT(ISERROR(SEARCH("EXTREMA",M49)))</formula>
    </cfRule>
    <cfRule type="containsText" dxfId="3" priority="3" operator="containsText" text="ALTA">
      <formula>NOT(ISERROR(SEARCH("ALTA",M49)))</formula>
    </cfRule>
    <cfRule type="containsText" dxfId="2" priority="4" operator="containsText" text="MODERADA">
      <formula>NOT(ISERROR(SEARCH("MODERADA",M49)))</formula>
    </cfRule>
  </conditionalFormatting>
  <conditionalFormatting sqref="E52:G52">
    <cfRule type="expression" dxfId="1" priority="5">
      <formula>$D49&lt;&gt;"Riesgo_Seguridad_Digital"</formula>
    </cfRule>
  </conditionalFormatting>
  <conditionalFormatting sqref="E49:G49">
    <cfRule type="expression" dxfId="0" priority="6">
      <formula>#REF!&lt;&gt;"Riesgo_Seguridad_Digital"</formula>
    </cfRule>
  </conditionalFormatting>
  <dataValidations count="9">
    <dataValidation allowBlank="1" showInputMessage="1" showErrorMessage="1" promptTitle="Riesgos de seguridad digital" prompt="La probabilidad y el impacto se determinan con base a la amenaza, no en las vulnerabilidades." sqref="G3" xr:uid="{5A952558-C1C7-4474-A1B5-A4F0AAC41847}"/>
    <dataValidation type="list" allowBlank="1" showInputMessage="1" showErrorMessage="1" sqref="D10 D27:D30 D36 D17 D24 D20 D22 D40 D12 D4:D7" xr:uid="{FBA334C5-6C8F-4B36-904C-FA4C47E35A33}">
      <formula1>TIPOLOGÍA</formula1>
    </dataValidation>
    <dataValidation type="list" allowBlank="1" showInputMessage="1" showErrorMessage="1" sqref="J10 J17 J24 J20 J22 J12 J4:J7" xr:uid="{2EDC5463-02EE-4B4D-A1B8-8CC915311B93}">
      <formula1>FRECUENCIA</formula1>
    </dataValidation>
    <dataValidation type="list" allowBlank="1" showInputMessage="1" showErrorMessage="1" sqref="BP22 BP20 BM22 BM20 AP22 AP20 L22 L20 L12 AP24 L24 BP24 BM24 AP10 AP12 L10 AP4:AP7 L4:L7" xr:uid="{3E8DB3FE-06B2-4EFA-9BB7-55310646ED67}">
      <formula1>IF(#REF!="Riesgo_de_Corrupción",Riesgo_de_Corrupción,Riesgo_General)</formula1>
    </dataValidation>
    <dataValidation type="list" allowBlank="1" showInputMessage="1" showErrorMessage="1" sqref="AJ17 AJ22 AJ20 AJ24 AJ12 AJ4:AJ7 AF4:AF12 AF17:AF26" xr:uid="{19DE9801-9D6F-4D28-BA1E-FB78BF2E2CBC}">
      <formula1>EJECUCIÓN</formula1>
    </dataValidation>
    <dataValidation type="list" allowBlank="1" showInputMessage="1" showErrorMessage="1" sqref="O4:O12 O17:O42" xr:uid="{DA7C36C7-E138-40FA-BE8D-74D7D50FD740}">
      <formula1>APLICACIÓN</formula1>
    </dataValidation>
    <dataValidation type="list" allowBlank="1" showInputMessage="1" showErrorMessage="1" sqref="E4:E12 E17:E26" xr:uid="{2867BB89-EEE8-48B0-8E35-67A9B1B0DA0E}">
      <formula1>CID</formula1>
    </dataValidation>
    <dataValidation type="list" allowBlank="1" showInputMessage="1" showErrorMessage="1" sqref="L17:L19 AP17" xr:uid="{C1F95443-0661-47DC-9583-D7767BDC85E5}">
      <formula1>Riesgo_General</formula1>
    </dataValidation>
    <dataValidation type="list" allowBlank="1" showInputMessage="1" showErrorMessage="1" sqref="N4:N12 N17:N42" xr:uid="{6F19EA71-64C3-4DC8-ADE9-4ACF386EFED3}">
      <formula1>TIPO_CONTROL</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DCFD03A1-3CF1-4D56-9A96-4940579809CD}">
          <x14:formula1>
            <xm:f>IF(D4="Riesgo_de_Corrupción",'https://cceficiente-my.sharepoint.com/personal/carolina_olivera_colombiacompra_gov_co/Documents/Planeación/PAAC/PAAC 2020/Versiones del PAAC/Mapa de riesgos Corrupción/[Mapa Riesgos Corrupción 2020 v2.xlsx]Listas Nuevas'!#REF!,'https://cceficiente-my.sharepoint.com/personal/carolina_olivera_colombiacompra_gov_co/Documents/Planeación/PAAC/PAAC 2020/Versiones del PAAC/Mapa de riesgos Corrupción/[Mapa Riesgos Corrupción 2020 v2.xlsx]Listas Nuevas'!#REF!)</xm:f>
          </x14:formula1>
          <xm:sqref>AR4</xm:sqref>
        </x14:dataValidation>
        <x14:dataValidation type="list" allowBlank="1" showInputMessage="1" showErrorMessage="1" xr:uid="{A8074910-7924-4A4E-8FCA-17855F4B3259}">
          <x14:formula1>
            <xm:f>'C:\Users\alirio.tovar\Documents\PROCESOS Y RIESGOS\16. Gestión Documental\[CCE-DES-FM-10 Matriz de Riesgos G Documental.xlsx]Listas Nuevas'!#REF!</xm:f>
          </x14:formula1>
          <xm:sqref>AO7 AM17 AM7 AK7 F7:F9</xm:sqref>
        </x14:dataValidation>
        <x14:dataValidation type="list" allowBlank="1" showInputMessage="1" showErrorMessage="1" xr:uid="{FC4EBC2F-D31D-4291-A6FC-4547AE9E0428}">
          <x14:formula1>
            <xm:f>IF(D7="Riesgo_de_Corrupción",'C:\Users\alirio.tovar\Documents\PROCESOS Y RIESGOS\16. Gestión Documental\[CCE-DES-FM-10 Matriz de Riesgos G Documental.xlsx]Listas Nuevas'!#REF!,'C:\Users\alirio.tovar\Documents\PROCESOS Y RIESGOS\16. Gestión Documental\[CCE-DES-FM-10 Matriz de Riesgos G Documental.xlsx]Listas Nuevas'!#REF!)</xm:f>
          </x14:formula1>
          <xm:sqref>AR7</xm:sqref>
        </x14:dataValidation>
        <x14:dataValidation type="list" allowBlank="1" showInputMessage="1" showErrorMessage="1" xr:uid="{78436FF8-51DF-4DFE-9CCA-69C64F1844D5}">
          <x14:formula1>
            <xm:f>IF(#REF!="Riesgo_de_Corrupción",'C:\Users\alirio.tovar\Documents\PROCESOS Y RIESGOS\14. Gestión Administrativa\[CCE-DES-FM-10 Matriz de riesgos G Administrativa.xlsx]Listas Nuevas'!#REF!,'C:\Users\alirio.tovar\Documents\PROCESOS Y RIESGOS\14. Gestión Administrativa\[CCE-DES-FM-10 Matriz de riesgos G Administrativa.xlsx]Listas Nuevas'!#REF!)</xm:f>
          </x14:formula1>
          <xm:sqref>AR12</xm:sqref>
        </x14:dataValidation>
        <x14:dataValidation type="list" allowBlank="1" showInputMessage="1" showErrorMessage="1" xr:uid="{B88A6D5D-4F0B-46A8-A36D-CF0402C052A3}">
          <x14:formula1>
            <xm:f>'C:\Users\alirio.tovar\Documents\PROCESOS Y RIESGOS\14. Gestión Administrativa\[CCE-DES-FM-10 Matriz de riesgos G Administrativa.xlsx]Listas Nuevas'!#REF!</xm:f>
          </x14:formula1>
          <xm:sqref>AM12 AO10 AO12 AK10 AK12 AM10 F10:F12</xm:sqref>
        </x14:dataValidation>
        <x14:dataValidation type="list" allowBlank="1" showInputMessage="1" showErrorMessage="1" xr:uid="{FD9AF4E2-8A4B-476B-9034-3379C984D05E}">
          <x14:formula1>
            <xm:f>'C:\Users\alirio.tovar\Documents\PROCESOS Y RIESGOS\11. Gestión Financiera\[CCE-DES-FM-10 Matriz de Riesgos G Financiera.xlsx]Listas Nuevas'!#REF!</xm:f>
          </x14:formula1>
          <xm:sqref>BO24 AK17 AO17 BO17 F17:F19</xm:sqref>
        </x14:dataValidation>
        <x14:dataValidation type="list" allowBlank="1" showInputMessage="1" showErrorMessage="1" xr:uid="{24301386-B574-41EF-BF57-7EACCC4D3F84}">
          <x14:formula1>
            <xm:f>IF(D17="Riesgo_de_Corrupción",'C:\Users\alirio.tovar\Documents\PROCESOS Y RIESGOS\11. Gestión Financiera\[CCE-DES-FM-10 Matriz de Riesgos G Financiera.xlsx]Listas Nuevas'!#REF!,'C:\Users\alirio.tovar\Documents\PROCESOS Y RIESGOS\11. Gestión Financiera\[CCE-DES-FM-10 Matriz de Riesgos G Financiera.xlsx]Listas Nuevas'!#REF!)</xm:f>
          </x14:formula1>
          <xm:sqref>AR17</xm:sqref>
        </x14:dataValidation>
        <x14:dataValidation type="list" allowBlank="1" showInputMessage="1" showErrorMessage="1" xr:uid="{371BCA0C-7049-4B00-A7E3-20C80C21641B}">
          <x14:formula1>
            <xm:f>IF(D20="Riesgo_de_Corrupción",'C:\Users\alirio.tovar\Documents\Riesgos\G Jurídica\[CCE-DES-FM-10 Matriz de riesgos G Jurídica VF.xlsx]Listas Nuevas'!#REF!,'C:\Users\alirio.tovar\Documents\Riesgos\G Jurídica\[CCE-DES-FM-10 Matriz de riesgos G Jurídica VF.xlsx]Listas Nuevas'!#REF!)</xm:f>
          </x14:formula1>
          <xm:sqref>AR20 AR22</xm:sqref>
        </x14:dataValidation>
        <x14:dataValidation type="list" allowBlank="1" showInputMessage="1" showErrorMessage="1" xr:uid="{F6E93E6D-A1C1-47F2-A7A2-3009B5DD245D}">
          <x14:formula1>
            <xm:f>'C:\Users\alirio.tovar\Documents\Riesgos\G Jurídica\[CCE-DES-FM-10 Matriz de riesgos G Jurídica VF.xlsx]Listas Nuevas'!#REF!</xm:f>
          </x14:formula1>
          <xm:sqref>BO22 BO20 AO22 AO20 AM20 AM22 AK20 AK22 F20:F23</xm:sqref>
        </x14:dataValidation>
        <x14:dataValidation type="list" allowBlank="1" showInputMessage="1" showErrorMessage="1" xr:uid="{CAD6918C-9D81-4C3C-AE34-3BF9C39495A0}">
          <x14:formula1>
            <xm:f>IF(D24="Riesgo_de_Corrupción",'C:\Users\alirio.tovar\Documents\PROCESOS Y RIESGOS\PQRSD\[CCE-DES-FM-10 Matriz de riesgos PQRS VF.xlsx]Listas Nuevas'!#REF!,'C:\Users\alirio.tovar\Documents\PROCESOS Y RIESGOS\PQRSD\[CCE-DES-FM-10 Matriz de riesgos PQRS VF.xlsx]Listas Nuevas'!#REF!)</xm:f>
          </x14:formula1>
          <xm:sqref>AR24</xm:sqref>
        </x14:dataValidation>
        <x14:dataValidation type="list" allowBlank="1" showInputMessage="1" showErrorMessage="1" xr:uid="{F7E08667-82E0-42A8-A36B-DB2CDD7FF70D}">
          <x14:formula1>
            <xm:f>'C:\Users\alirio.tovar\Documents\PROCESOS Y RIESGOS\PQRSD\[CCE-DES-FM-10 Matriz de riesgos PQRS VF.xlsx]Listas Nuevas'!#REF!</xm:f>
          </x14:formula1>
          <xm:sqref>AO24 AM24 AK24 F24:F26</xm:sqref>
        </x14:dataValidation>
        <x14:dataValidation type="list" allowBlank="1" showInputMessage="1" showErrorMessage="1" xr:uid="{991970C5-513A-4A82-BDAD-CF6B39A18937}">
          <x14:formula1>
            <xm:f>'https://cceficiente-my.sharepoint.com/personal/carolina_olivera_colombiacompra_gov_co/Documents/Planeación/PAAC/PAAC 2020/Versiones del PAAC/Mapa de riesgos Corrupción/[Mapa Riesgos Corrupción 2020 v2.xlsx]Evaluación Diseño Control'!#REF!</xm:f>
          </x14:formula1>
          <xm:sqref>W4:AC4</xm:sqref>
        </x14:dataValidation>
        <x14:dataValidation type="list" allowBlank="1" showInputMessage="1" showErrorMessage="1" xr:uid="{C6339793-30F9-437A-AEAF-78B701A1D0C5}">
          <x14:formula1>
            <xm:f>'https://cceficiente-my.sharepoint.com/personal/carolina_olivera_colombiacompra_gov_co/Documents/Planeación/PAAC/PAAC 2020/Versiones del PAAC/Mapa de riesgos Corrupción/[Mapa Riesgos Corrupción 2020 v2.xlsx]Listas Nuevas'!#REF!</xm:f>
          </x14:formula1>
          <xm:sqref>F4 A40 BK40 BK36 BK27:BK30 BK24 BK22 BK20 BK15:BK17 BK12:BK13 BK10 A36 A27:A30 A24 A22 A20 A17 A12 A10 BK4:BK7 A4:A7 AO4 AK4 AM4</xm:sqref>
        </x14:dataValidation>
        <x14:dataValidation type="list" allowBlank="1" showInputMessage="1" showErrorMessage="1" xr:uid="{E4304D7B-98F9-46E8-BA6C-8C032747B5A9}">
          <x14:formula1>
            <xm:f>IF(D5="Riesgo_de_Corrupción",'C:\Users\alirio.tovar\Documents\PROCESOS Y RIESGOS\5. EICP - Elaboración de Instrumentos\[Matriz de riesgos EICP - Gestión Contractual.xlsx]Listas Nuevas'!#REF!,'C:\Users\alirio.tovar\Documents\PROCESOS Y RIESGOS\5. EICP - Elaboración de Instrumentos\[Matriz de riesgos EICP - Gestión Contractual.xlsx]Listas Nuevas'!#REF!)</xm:f>
          </x14:formula1>
          <xm:sqref>AR5:AR6</xm:sqref>
        </x14:dataValidation>
        <x14:dataValidation type="list" allowBlank="1" showInputMessage="1" showErrorMessage="1" xr:uid="{07892FCE-DD6B-4034-9FE6-609991AB26BC}">
          <x14:formula1>
            <xm:f>'C:\Users\alirio.tovar\Documents\PROCESOS Y RIESGOS\5. EICP - Elaboración de Instrumentos\[Matriz de riesgos EICP - Gestión Contractual.xlsx]Listas Nuevas'!#REF!</xm:f>
          </x14:formula1>
          <xm:sqref>F5:F6 AM5:AM6 AO5:AO6 AK5:AK6</xm:sqref>
        </x14:dataValidation>
        <x14:dataValidation type="list" allowBlank="1" showInputMessage="1" showErrorMessage="1" xr:uid="{E26AF91B-AD97-487E-9029-F5F9653419C3}">
          <x14:formula1>
            <xm:f>'C:\Users\alirio.tovar\Documents\PROCESOS Y RIESGOS\5. EICP - Elaboración de Instrumentos\[Matriz de riesgos EICP - Gestión Contractual.xlsx]Evaluación Diseño Control'!#REF!</xm:f>
          </x14:formula1>
          <xm:sqref>W5:AC6</xm:sqref>
        </x14:dataValidation>
        <x14:dataValidation type="list" allowBlank="1" showInputMessage="1" showErrorMessage="1" xr:uid="{1D0D88D3-4796-41B2-9A8A-5042B408E2E4}">
          <x14:formula1>
            <xm:f>'C:\Users\alirio.tovar\Documents\PROCESOS Y RIESGOS\16. Gestión Documental\[CCE-DES-FM-10 Matriz de Riesgos G Documental.xlsx]Evaluación Diseño Control'!#REF!</xm:f>
          </x14:formula1>
          <xm:sqref>W7:AC9</xm:sqref>
        </x14:dataValidation>
        <x14:dataValidation type="list" allowBlank="1" showInputMessage="1" showErrorMessage="1" xr:uid="{99D66221-D72B-4CC3-8A65-CE328953200D}">
          <x14:formula1>
            <xm:f>'C:\Users\alirio.tovar\Documents\PROCESOS Y RIESGOS\14. Gestión Administrativa\[CCE-DES-FM-10 Matriz de riesgos G Administrativa.xlsx]Evaluación Diseño Control'!#REF!</xm:f>
          </x14:formula1>
          <xm:sqref>W10:AC12</xm:sqref>
        </x14:dataValidation>
        <x14:dataValidation type="list" allowBlank="1" showInputMessage="1" showErrorMessage="1" xr:uid="{8E701E91-18CB-4779-AF7C-4F8201364C0A}">
          <x14:formula1>
            <xm:f>'C:\Users\alirio.tovar\AppData\Local\Microsoft\Windows\INetCache\Content.Outlook\2JC62L9T\[Copia de CCE-DES-FM-10 Formato matriz riesgos CCE.xlsx]Evaluación Diseño Control'!#REF!</xm:f>
          </x14:formula1>
          <xm:sqref>W17:Y19 AA17:AC19</xm:sqref>
        </x14:dataValidation>
        <x14:dataValidation type="list" allowBlank="1" showInputMessage="1" showErrorMessage="1" xr:uid="{968B18E9-3BEA-4312-AD40-29A8AD3A7686}">
          <x14:formula1>
            <xm:f>'C:\Users\alirio.tovar\Documents\PROCESOS Y RIESGOS\11. Gestión Financiera\[CCE-DES-FM-10 Matriz de Riesgos G Financiera.xlsx]Evaluación Diseño Control'!#REF!</xm:f>
          </x14:formula1>
          <xm:sqref>Z17:Z19</xm:sqref>
        </x14:dataValidation>
        <x14:dataValidation type="list" allowBlank="1" showInputMessage="1" showErrorMessage="1" xr:uid="{87102478-BD23-4502-8D97-FE72B6D3BB8D}">
          <x14:formula1>
            <xm:f>'C:\Users\alirio.tovar\Documents\Riesgos\G Jurídica\[CCE-DES-FM-10 Matriz de riesgos G Jurídica VF.xlsx]Evaluación Diseño Control'!#REF!</xm:f>
          </x14:formula1>
          <xm:sqref>W20:AC23</xm:sqref>
        </x14:dataValidation>
        <x14:dataValidation type="list" allowBlank="1" showInputMessage="1" showErrorMessage="1" xr:uid="{11942585-B82B-4A7A-8A88-7A60AA87F1A2}">
          <x14:formula1>
            <xm:f>'C:\Users\alirio.tovar\Documents\PROCESOS Y RIESGOS\PQRSD\[CCE-DES-FM-10 Matriz de riesgos PQRS VF.xlsx]Evaluación Diseño Control'!#REF!</xm:f>
          </x14:formula1>
          <xm:sqref>W24:AC26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186EE8CE72B4BA2409C45C4A187BC" ma:contentTypeVersion="12" ma:contentTypeDescription="Crear nuevo documento." ma:contentTypeScope="" ma:versionID="3a9aa6632c831fce05676c9f1ce03ffd">
  <xsd:schema xmlns:xsd="http://www.w3.org/2001/XMLSchema" xmlns:xs="http://www.w3.org/2001/XMLSchema" xmlns:p="http://schemas.microsoft.com/office/2006/metadata/properties" xmlns:ns3="bf80cd69-9923-4e2e-87d0-63addde335fd" xmlns:ns4="b58f428f-3fa6-4035-b4fd-7503e5feb941" targetNamespace="http://schemas.microsoft.com/office/2006/metadata/properties" ma:root="true" ma:fieldsID="32597d94f8be0fb5fb4553995b085945" ns3:_="" ns4:_="">
    <xsd:import namespace="bf80cd69-9923-4e2e-87d0-63addde335fd"/>
    <xsd:import namespace="b58f428f-3fa6-4035-b4fd-7503e5feb9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0cd69-9923-4e2e-87d0-63addde33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8f428f-3fa6-4035-b4fd-7503e5feb94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42966E-48E7-4A01-B382-54CE23D13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0cd69-9923-4e2e-87d0-63addde335fd"/>
    <ds:schemaRef ds:uri="b58f428f-3fa6-4035-b4fd-7503e5feb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EED430-A481-4EE2-93E6-33526DF88E91}">
  <ds:schemaRefs>
    <ds:schemaRef ds:uri="http://schemas.microsoft.com/office/2006/documentManagement/types"/>
    <ds:schemaRef ds:uri="http://schemas.microsoft.com/office/2006/metadata/properties"/>
    <ds:schemaRef ds:uri="http://purl.org/dc/dcmitype/"/>
    <ds:schemaRef ds:uri="http://purl.org/dc/elements/1.1/"/>
    <ds:schemaRef ds:uri="bf80cd69-9923-4e2e-87d0-63addde335fd"/>
    <ds:schemaRef ds:uri="b58f428f-3fa6-4035-b4fd-7503e5feb94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EEC3290-C5FF-4EF9-9662-09B46488DA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agosto 2020</vt:lpstr>
      <vt:lpstr>Seguimiento RC</vt:lpstr>
      <vt:lpstr>'Seguimiento agosto 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Judith Esperanza Gómez Zambrano</cp:lastModifiedBy>
  <cp:lastPrinted>2013-03-18T20:11:00Z</cp:lastPrinted>
  <dcterms:created xsi:type="dcterms:W3CDTF">2013-03-06T14:40:26Z</dcterms:created>
  <dcterms:modified xsi:type="dcterms:W3CDTF">2020-09-14T17:00:35Z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0x0101004F7186EE8CE72B4BA2409C45C4A187BC</vt:lpwstr>
  </property>
</Properties>
</file>